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iel.mazur\Documents\_PKS\_finance\_finance na volby od RP\"/>
    </mc:Choice>
  </mc:AlternateContent>
  <bookViews>
    <workbookView xWindow="0" yWindow="0" windowWidth="23325" windowHeight="10575"/>
  </bookViews>
  <sheets>
    <sheet name="Kraje" sheetId="1" r:id="rId1"/>
    <sheet name="Komunál" sheetId="3" r:id="rId2"/>
  </sheets>
  <calcPr calcId="152511"/>
</workbook>
</file>

<file path=xl/calcChain.xml><?xml version="1.0" encoding="utf-8"?>
<calcChain xmlns="http://schemas.openxmlformats.org/spreadsheetml/2006/main">
  <c r="G25" i="3" l="1"/>
  <c r="E25" i="3"/>
  <c r="F22" i="3" s="1"/>
  <c r="C25" i="3"/>
  <c r="I24" i="3"/>
  <c r="D24" i="3"/>
  <c r="I23" i="3"/>
  <c r="D23" i="3"/>
  <c r="I22" i="3"/>
  <c r="D22" i="3"/>
  <c r="I21" i="3"/>
  <c r="F21" i="3"/>
  <c r="D21" i="3"/>
  <c r="I20" i="3"/>
  <c r="H20" i="3"/>
  <c r="D20" i="3"/>
  <c r="I19" i="3"/>
  <c r="D19" i="3"/>
  <c r="I18" i="3"/>
  <c r="D18" i="3"/>
  <c r="I17" i="3"/>
  <c r="F17" i="3"/>
  <c r="D17" i="3"/>
  <c r="I16" i="3"/>
  <c r="H16" i="3"/>
  <c r="D16" i="3"/>
  <c r="I15" i="3"/>
  <c r="D15" i="3"/>
  <c r="I13" i="3"/>
  <c r="D13" i="3"/>
  <c r="I12" i="3"/>
  <c r="F12" i="3"/>
  <c r="D12" i="3"/>
  <c r="I11" i="3"/>
  <c r="H11" i="3"/>
  <c r="D11" i="3"/>
  <c r="I10" i="3"/>
  <c r="D10" i="3"/>
  <c r="D7" i="3"/>
  <c r="D6" i="3"/>
  <c r="D5" i="3"/>
  <c r="D4" i="3"/>
  <c r="D3" i="3"/>
  <c r="E20" i="1"/>
  <c r="D20" i="1"/>
  <c r="D2" i="1" s="1"/>
  <c r="C20" i="1"/>
  <c r="F3" i="1" l="1"/>
  <c r="F2" i="1"/>
  <c r="F17" i="1" s="1"/>
  <c r="G19" i="1"/>
  <c r="F7" i="1"/>
  <c r="F8" i="1"/>
  <c r="F10" i="1"/>
  <c r="H10" i="1" s="1"/>
  <c r="I10" i="1" s="1"/>
  <c r="J10" i="1" s="1"/>
  <c r="F12" i="1"/>
  <c r="F16" i="1"/>
  <c r="F18" i="1"/>
  <c r="H18" i="1" s="1"/>
  <c r="I18" i="1" s="1"/>
  <c r="J18" i="1" s="1"/>
  <c r="F10" i="3"/>
  <c r="H13" i="3"/>
  <c r="F15" i="3"/>
  <c r="H18" i="3"/>
  <c r="F19" i="3"/>
  <c r="H22" i="3"/>
  <c r="F23" i="3"/>
  <c r="I25" i="3"/>
  <c r="F19" i="1"/>
  <c r="H19" i="1" s="1"/>
  <c r="I19" i="1" s="1"/>
  <c r="J19" i="1" s="1"/>
  <c r="H24" i="3"/>
  <c r="F6" i="1"/>
  <c r="G6" i="1"/>
  <c r="G8" i="1"/>
  <c r="G10" i="1"/>
  <c r="G12" i="1"/>
  <c r="G14" i="1"/>
  <c r="G16" i="1"/>
  <c r="G18" i="1"/>
  <c r="H10" i="3"/>
  <c r="F11" i="3"/>
  <c r="H15" i="3"/>
  <c r="F16" i="3"/>
  <c r="H19" i="3"/>
  <c r="F20" i="3"/>
  <c r="H23" i="3"/>
  <c r="F24" i="3"/>
  <c r="F11" i="1"/>
  <c r="F13" i="1"/>
  <c r="F15" i="1"/>
  <c r="H15" i="1" s="1"/>
  <c r="I15" i="1" s="1"/>
  <c r="J15" i="1" s="1"/>
  <c r="G7" i="1"/>
  <c r="G9" i="1"/>
  <c r="G11" i="1"/>
  <c r="G13" i="1"/>
  <c r="G15" i="1"/>
  <c r="G17" i="1"/>
  <c r="H17" i="1" s="1"/>
  <c r="I17" i="1" s="1"/>
  <c r="J17" i="1" s="1"/>
  <c r="H12" i="3"/>
  <c r="F13" i="3"/>
  <c r="H17" i="3"/>
  <c r="F18" i="3"/>
  <c r="H21" i="3"/>
  <c r="H13" i="1" l="1"/>
  <c r="I13" i="1" s="1"/>
  <c r="J13" i="1" s="1"/>
  <c r="F14" i="1"/>
  <c r="F9" i="1"/>
  <c r="F20" i="1" s="1"/>
  <c r="J18" i="3"/>
  <c r="J22" i="3"/>
  <c r="J20" i="3"/>
  <c r="J16" i="3"/>
  <c r="J11" i="3"/>
  <c r="J13" i="3"/>
  <c r="J10" i="3"/>
  <c r="G20" i="1"/>
  <c r="H16" i="1"/>
  <c r="I16" i="1" s="1"/>
  <c r="J16" i="1" s="1"/>
  <c r="H8" i="1"/>
  <c r="I8" i="1" s="1"/>
  <c r="J8" i="1" s="1"/>
  <c r="J21" i="3"/>
  <c r="J24" i="3"/>
  <c r="H7" i="3"/>
  <c r="H6" i="3"/>
  <c r="H5" i="3"/>
  <c r="H4" i="3"/>
  <c r="H3" i="3"/>
  <c r="H11" i="1"/>
  <c r="I11" i="1" s="1"/>
  <c r="J11" i="1" s="1"/>
  <c r="H6" i="1"/>
  <c r="I6" i="1" s="1"/>
  <c r="J6" i="1" s="1"/>
  <c r="H14" i="1"/>
  <c r="I14" i="1" s="1"/>
  <c r="J14" i="1" s="1"/>
  <c r="H9" i="1"/>
  <c r="I9" i="1" s="1"/>
  <c r="J9" i="1" s="1"/>
  <c r="J15" i="3"/>
  <c r="J19" i="3"/>
  <c r="J23" i="3"/>
  <c r="F7" i="3"/>
  <c r="F6" i="3"/>
  <c r="F5" i="3"/>
  <c r="F4" i="3"/>
  <c r="F3" i="3"/>
  <c r="H12" i="1"/>
  <c r="I12" i="1" s="1"/>
  <c r="J12" i="1" s="1"/>
  <c r="H7" i="1"/>
  <c r="I7" i="1" s="1"/>
  <c r="J7" i="1" s="1"/>
  <c r="J12" i="3"/>
  <c r="J17" i="3"/>
  <c r="J7" i="3" l="1"/>
  <c r="J5" i="3"/>
  <c r="J3" i="3"/>
  <c r="J6" i="3"/>
  <c r="J4" i="3"/>
  <c r="H20" i="1"/>
  <c r="I20" i="1" s="1"/>
  <c r="J20" i="1" s="1"/>
</calcChain>
</file>

<file path=xl/sharedStrings.xml><?xml version="1.0" encoding="utf-8"?>
<sst xmlns="http://schemas.openxmlformats.org/spreadsheetml/2006/main" count="68" uniqueCount="50">
  <si>
    <t>Žádost o 1 250 000 Kč na krajskou kampaň 2022 (ZHMP)</t>
  </si>
  <si>
    <t>Tabulka plánu příjmů (v tisících Kč ročně)</t>
  </si>
  <si>
    <t>Model z HoPr</t>
  </si>
  <si>
    <t>https://wiki.pirati.cz/rules/hopr#prispevek_na_mandat_poslance</t>
  </si>
  <si>
    <t>Příjmy krajů</t>
  </si>
  <si>
    <t>https://docs.google.com/spreadsheets/d/1aJr2AeicPfIMUb71kFGsWrTPvJgENAcFhMESuS4p8eI/edit?usp=sharing</t>
  </si>
  <si>
    <t>mandáty</t>
  </si>
  <si>
    <t>příspěvek na mandát</t>
  </si>
  <si>
    <t>mandáty Piráti</t>
  </si>
  <si>
    <t>ze 70% dílu</t>
  </si>
  <si>
    <t>ze 30% dílu</t>
  </si>
  <si>
    <t>součet 70% a 30%</t>
  </si>
  <si>
    <t>DELTA ROČNĚ</t>
  </si>
  <si>
    <t>DELTA za 4 roky</t>
  </si>
  <si>
    <t>PHA</t>
  </si>
  <si>
    <t>potřeba pro volby 2022</t>
  </si>
  <si>
    <t>SČK</t>
  </si>
  <si>
    <t>potřeba pro volby 2024</t>
  </si>
  <si>
    <t>KVK</t>
  </si>
  <si>
    <t>PLK</t>
  </si>
  <si>
    <t>ÚSK</t>
  </si>
  <si>
    <t>JČK</t>
  </si>
  <si>
    <t>LIK</t>
  </si>
  <si>
    <t>KHK</t>
  </si>
  <si>
    <t>PAK</t>
  </si>
  <si>
    <t>VYS</t>
  </si>
  <si>
    <t>MSK</t>
  </si>
  <si>
    <t>OLK</t>
  </si>
  <si>
    <t>JMK</t>
  </si>
  <si>
    <t>ZLK</t>
  </si>
  <si>
    <t>Celkem</t>
  </si>
  <si>
    <t>Žádost o 1 000 000 Kč pro komunální kampaň (ZMČ)</t>
  </si>
  <si>
    <t>Statistiky krajů a sdružení</t>
  </si>
  <si>
    <t>Počet MS</t>
  </si>
  <si>
    <t>% počet MS</t>
  </si>
  <si>
    <t>Počet členů</t>
  </si>
  <si>
    <t>% počet členů</t>
  </si>
  <si>
    <t>Počet RegP</t>
  </si>
  <si>
    <t>% počet členů a RegP</t>
  </si>
  <si>
    <t>Počet zastupitelů (jen komunál)</t>
  </si>
  <si>
    <t>% počet komunálních zastupitelů</t>
  </si>
  <si>
    <t>https://volebnimodely.pirati.cz/index_komunal.php</t>
  </si>
  <si>
    <t>Neznám počty přípravných týmů, vím o 1 v Praze, 1 v Mostě</t>
  </si>
  <si>
    <t>Čísla se mohou o nízké jednotky lišit, stránka není aktualizovaná.</t>
  </si>
  <si>
    <t>Díl připadající na Prahu dle %</t>
  </si>
  <si>
    <t>z 4 milionů</t>
  </si>
  <si>
    <t>z 5 miliomů</t>
  </si>
  <si>
    <t>z 6 milionů</t>
  </si>
  <si>
    <t>ze 7 milionů</t>
  </si>
  <si>
    <t>z 8 milionů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</si>
</sst>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#\ ###\ ##0"/>
    <numFmt numFmtId="165" formatCode="0.0%"/>
  </numFmts>
  <fonts count="11">
    <font>
      <sz val="10"/>
      <color rgb="FF000000"/>
      <name val="Arial"/>
    </font>
    <font>
      <b/>
      <sz val="10"/>
      <color rgb="FFFFFFFF"/>
      <name val="Roboto Condensed"/>
    </font>
    <font>
      <sz val="10"/>
      <color theme="1"/>
      <name val="Arial"/>
    </font>
    <font>
      <b/>
      <sz val="10"/>
      <color theme="1"/>
      <name val="Arial"/>
    </font>
    <font>
      <u/>
      <sz val="10"/>
      <color rgb="FF0000FF"/>
      <name val="Arial"/>
    </font>
    <font>
      <b/>
      <sz val="10"/>
      <color rgb="FFFFFFFF"/>
      <name val="&quot;Roboto Condensed&quot;"/>
    </font>
    <font>
      <sz val="10"/>
      <color theme="1"/>
      <name val="&quot;Roboto Condensed&quot;"/>
    </font>
    <font>
      <strike/>
      <sz val="10"/>
      <color theme="1"/>
      <name val="Arial"/>
    </font>
    <font>
      <b/>
      <sz val="10"/>
      <color theme="1"/>
      <name val="&quot;Roboto Condensed&quot;"/>
    </font>
    <font>
      <u/>
      <sz val="10"/>
      <color rgb="FF1155CC"/>
      <name val="Arial"/>
    </font>
    <font>
      <sz val="10"/>
      <color theme="0"/>
      <name val="Arial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00"/>
        <bgColor rgb="FFFFFF00"/>
      </patternFill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2" borderId="0" xfId="0" applyFont="1" applyFill="1" applyAlignment="1">
      <alignment horizontal="center" wrapText="1"/>
    </xf>
    <xf numFmtId="0" fontId="2" fillId="0" borderId="0" xfId="0" applyFont="1"/>
    <xf numFmtId="9" fontId="2" fillId="0" borderId="0" xfId="0" applyNumberFormat="1" applyFont="1" applyAlignment="1"/>
    <xf numFmtId="0" fontId="3" fillId="0" borderId="0" xfId="0" applyFont="1"/>
    <xf numFmtId="0" fontId="2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horizontal="center" wrapText="1"/>
    </xf>
    <xf numFmtId="164" fontId="6" fillId="0" borderId="0" xfId="0" applyNumberFormat="1" applyFont="1" applyAlignment="1"/>
    <xf numFmtId="164" fontId="6" fillId="0" borderId="0" xfId="0" applyNumberFormat="1" applyFont="1" applyAlignment="1">
      <alignment horizontal="right"/>
    </xf>
    <xf numFmtId="0" fontId="2" fillId="3" borderId="0" xfId="0" applyFont="1" applyFill="1" applyAlignment="1"/>
    <xf numFmtId="1" fontId="2" fillId="0" borderId="0" xfId="0" applyNumberFormat="1" applyFont="1"/>
    <xf numFmtId="1" fontId="3" fillId="3" borderId="0" xfId="0" applyNumberFormat="1" applyFont="1" applyFill="1"/>
    <xf numFmtId="0" fontId="1" fillId="2" borderId="0" xfId="0" applyFont="1" applyFill="1" applyAlignment="1">
      <alignment horizontal="center"/>
    </xf>
    <xf numFmtId="1" fontId="7" fillId="0" borderId="0" xfId="0" applyNumberFormat="1" applyFont="1"/>
    <xf numFmtId="164" fontId="8" fillId="0" borderId="0" xfId="0" applyNumberFormat="1" applyFont="1" applyAlignment="1"/>
    <xf numFmtId="164" fontId="8" fillId="0" borderId="0" xfId="0" applyNumberFormat="1" applyFont="1" applyAlignment="1">
      <alignment horizontal="right"/>
    </xf>
    <xf numFmtId="0" fontId="3" fillId="0" borderId="0" xfId="0" applyFont="1" applyAlignment="1"/>
    <xf numFmtId="164" fontId="3" fillId="0" borderId="0" xfId="0" applyNumberFormat="1" applyFont="1"/>
    <xf numFmtId="0" fontId="5" fillId="2" borderId="0" xfId="0" applyFont="1" applyFill="1" applyAlignment="1">
      <alignment horizontal="center" wrapText="1"/>
    </xf>
    <xf numFmtId="1" fontId="3" fillId="0" borderId="0" xfId="0" applyNumberFormat="1" applyFont="1"/>
    <xf numFmtId="0" fontId="8" fillId="0" borderId="0" xfId="0" applyFont="1" applyAlignment="1">
      <alignment horizontal="center" wrapText="1"/>
    </xf>
    <xf numFmtId="0" fontId="9" fillId="0" borderId="0" xfId="0" applyFont="1" applyAlignment="1"/>
    <xf numFmtId="0" fontId="10" fillId="4" borderId="0" xfId="0" applyFont="1" applyFill="1"/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2" fillId="0" borderId="3" xfId="0" applyFont="1" applyBorder="1" applyAlignment="1"/>
    <xf numFmtId="165" fontId="2" fillId="3" borderId="4" xfId="0" applyNumberFormat="1" applyFont="1" applyFill="1" applyBorder="1"/>
    <xf numFmtId="0" fontId="2" fillId="0" borderId="3" xfId="0" applyFont="1" applyBorder="1"/>
    <xf numFmtId="165" fontId="2" fillId="0" borderId="4" xfId="0" applyNumberFormat="1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2" borderId="0" xfId="0" applyFont="1" applyFill="1" applyAlignment="1">
      <alignment horizontal="center" wrapText="1"/>
    </xf>
    <xf numFmtId="0" fontId="0" fillId="0" borderId="0" xfId="0" applyFont="1" applyAlignment="1"/>
    <xf numFmtId="0" fontId="5" fillId="2" borderId="0" xfId="0" applyFont="1" applyFill="1" applyAlignment="1">
      <alignment horizontal="center" wrapText="1"/>
    </xf>
    <xf numFmtId="0" fontId="3" fillId="0" borderId="0" xfId="0" applyFont="1" applyAlignment="1">
      <alignment wrapText="1"/>
    </xf>
  </cellXfs>
  <cellStyles count="1">
    <cellStyle name="Normální" xfId="0" builtinId="0"/>
  </cellStyles>
  <dxfs count="2">
    <dxf>
      <fill>
        <patternFill patternType="solid">
          <fgColor rgb="FF00FF00"/>
          <bgColor rgb="FF00FF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docs.google.com/spreadsheets/d/1aJr2AeicPfIMUb71kFGsWrTPvJgENAcFhMESuS4p8eI/edit?usp=sharing" TargetMode="External"/><Relationship Id="rId1" Type="http://schemas.openxmlformats.org/officeDocument/2006/relationships/hyperlink" Target="https://wiki.pirati.cz/rules/hop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volebnimodely.pirati.cz/index_komunal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20"/>
  <sheetViews>
    <sheetView tabSelected="1" workbookViewId="0">
      <selection activeCell="Q17" sqref="Q17"/>
    </sheetView>
  </sheetViews>
  <sheetFormatPr defaultColWidth="14.42578125" defaultRowHeight="15.75" customHeight="1"/>
  <cols>
    <col min="1" max="1" width="5.28515625" customWidth="1"/>
    <col min="2" max="10" width="8.28515625" customWidth="1"/>
    <col min="11" max="11" width="22.28515625" customWidth="1"/>
    <col min="12" max="15" width="2.5703125" customWidth="1"/>
  </cols>
  <sheetData>
    <row r="1" spans="1:24">
      <c r="B1" s="35" t="s">
        <v>0</v>
      </c>
      <c r="C1" s="36"/>
      <c r="D1" s="36"/>
      <c r="E1" s="36"/>
      <c r="F1" s="36"/>
      <c r="G1" s="36"/>
      <c r="H1" s="36"/>
      <c r="I1" s="36"/>
      <c r="J1" s="36"/>
      <c r="K1" s="36"/>
    </row>
    <row r="2" spans="1:24">
      <c r="B2" s="35" t="s">
        <v>1</v>
      </c>
      <c r="C2" s="36"/>
      <c r="D2" s="2">
        <f>D20</f>
        <v>11527</v>
      </c>
      <c r="E2" s="3">
        <v>0.7</v>
      </c>
      <c r="F2" s="4">
        <f t="shared" ref="F2:F3" si="0">E2*D$2</f>
        <v>8068.9</v>
      </c>
      <c r="G2" s="5" t="s">
        <v>2</v>
      </c>
      <c r="H2" s="6" t="s">
        <v>3</v>
      </c>
    </row>
    <row r="3" spans="1:24">
      <c r="B3" s="36"/>
      <c r="C3" s="36"/>
      <c r="E3" s="3">
        <v>0.3</v>
      </c>
      <c r="F3" s="4">
        <f t="shared" si="0"/>
        <v>3458.1</v>
      </c>
    </row>
    <row r="4" spans="1:24">
      <c r="B4" s="5" t="s">
        <v>4</v>
      </c>
      <c r="C4" s="6" t="s">
        <v>5</v>
      </c>
    </row>
    <row r="5" spans="1:24">
      <c r="A5" s="7"/>
      <c r="B5" s="8"/>
      <c r="C5" s="9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7"/>
      <c r="L5" s="1"/>
      <c r="M5" s="1"/>
      <c r="N5" s="1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>
      <c r="B6" s="10" t="s">
        <v>14</v>
      </c>
      <c r="C6" s="11">
        <v>6</v>
      </c>
      <c r="D6" s="12">
        <v>1869</v>
      </c>
      <c r="E6" s="5">
        <v>2</v>
      </c>
      <c r="F6" s="13">
        <f t="shared" ref="F6:F19" si="1">C6/C$20*$F$2</f>
        <v>1308.4702702702702</v>
      </c>
      <c r="G6" s="13">
        <f t="shared" ref="G6:G19" si="2">E6/E$20*$F$3</f>
        <v>1729.05</v>
      </c>
      <c r="H6" s="14">
        <f t="shared" ref="H6:H20" si="3">F6+G6</f>
        <v>3037.52027027027</v>
      </c>
      <c r="I6" s="13">
        <f t="shared" ref="I6:I20" si="4">D6-H6</f>
        <v>-1168.52027027027</v>
      </c>
      <c r="J6" s="13">
        <f t="shared" ref="J6:J20" si="5">4*I6</f>
        <v>-4674.0810810810799</v>
      </c>
      <c r="K6" s="15" t="s">
        <v>15</v>
      </c>
      <c r="L6" s="16"/>
      <c r="M6" s="16"/>
      <c r="N6" s="16"/>
    </row>
    <row r="7" spans="1:24">
      <c r="B7" s="10" t="s">
        <v>16</v>
      </c>
      <c r="C7" s="11">
        <v>6</v>
      </c>
      <c r="D7" s="12">
        <v>1869</v>
      </c>
      <c r="E7" s="5">
        <v>1</v>
      </c>
      <c r="F7" s="13">
        <f t="shared" si="1"/>
        <v>1308.4702702702702</v>
      </c>
      <c r="G7" s="13">
        <f t="shared" si="2"/>
        <v>864.52499999999998</v>
      </c>
      <c r="H7" s="14">
        <f t="shared" si="3"/>
        <v>2172.9952702702703</v>
      </c>
      <c r="I7" s="13">
        <f t="shared" si="4"/>
        <v>-303.99527027027034</v>
      </c>
      <c r="J7" s="13">
        <f t="shared" si="5"/>
        <v>-1215.9810810810814</v>
      </c>
      <c r="K7" s="15" t="s">
        <v>17</v>
      </c>
      <c r="L7" s="16"/>
      <c r="M7" s="16"/>
      <c r="N7" s="16"/>
    </row>
    <row r="8" spans="1:24">
      <c r="B8" s="10" t="s">
        <v>18</v>
      </c>
      <c r="C8" s="11">
        <v>1</v>
      </c>
      <c r="D8" s="12">
        <v>312</v>
      </c>
      <c r="E8" s="5">
        <v>0</v>
      </c>
      <c r="F8" s="13">
        <f t="shared" si="1"/>
        <v>218.07837837837837</v>
      </c>
      <c r="G8" s="13">
        <f t="shared" si="2"/>
        <v>0</v>
      </c>
      <c r="H8" s="14">
        <f t="shared" si="3"/>
        <v>218.07837837837837</v>
      </c>
      <c r="I8" s="13">
        <f t="shared" si="4"/>
        <v>93.921621621621625</v>
      </c>
      <c r="J8" s="13">
        <f t="shared" si="5"/>
        <v>375.6864864864865</v>
      </c>
      <c r="L8" s="16"/>
      <c r="M8" s="16"/>
      <c r="N8" s="16"/>
    </row>
    <row r="9" spans="1:24">
      <c r="B9" s="10" t="s">
        <v>19</v>
      </c>
      <c r="C9" s="11">
        <v>2</v>
      </c>
      <c r="D9" s="12">
        <v>623</v>
      </c>
      <c r="E9" s="5">
        <v>0</v>
      </c>
      <c r="F9" s="13">
        <f t="shared" si="1"/>
        <v>436.15675675675675</v>
      </c>
      <c r="G9" s="13">
        <f t="shared" si="2"/>
        <v>0</v>
      </c>
      <c r="H9" s="14">
        <f t="shared" si="3"/>
        <v>436.15675675675675</v>
      </c>
      <c r="I9" s="13">
        <f t="shared" si="4"/>
        <v>186.84324324324325</v>
      </c>
      <c r="J9" s="13">
        <f t="shared" si="5"/>
        <v>747.372972972973</v>
      </c>
      <c r="L9" s="16"/>
      <c r="M9" s="16"/>
      <c r="N9" s="16"/>
    </row>
    <row r="10" spans="1:24">
      <c r="B10" s="10" t="s">
        <v>20</v>
      </c>
      <c r="C10" s="11">
        <v>2</v>
      </c>
      <c r="D10" s="12">
        <v>623</v>
      </c>
      <c r="E10" s="5">
        <v>1</v>
      </c>
      <c r="F10" s="13">
        <f t="shared" si="1"/>
        <v>436.15675675675675</v>
      </c>
      <c r="G10" s="13">
        <f t="shared" si="2"/>
        <v>864.52499999999998</v>
      </c>
      <c r="H10" s="14">
        <f t="shared" si="3"/>
        <v>1300.6817567567568</v>
      </c>
      <c r="I10" s="13">
        <f t="shared" si="4"/>
        <v>-677.68175675675684</v>
      </c>
      <c r="J10" s="13">
        <f t="shared" si="5"/>
        <v>-2710.7270270270274</v>
      </c>
      <c r="K10" s="15" t="s">
        <v>17</v>
      </c>
      <c r="L10" s="16"/>
      <c r="M10" s="16"/>
      <c r="N10" s="16"/>
    </row>
    <row r="11" spans="1:24">
      <c r="B11" s="10" t="s">
        <v>21</v>
      </c>
      <c r="C11" s="11">
        <v>2</v>
      </c>
      <c r="D11" s="12">
        <v>623</v>
      </c>
      <c r="E11" s="5">
        <v>0</v>
      </c>
      <c r="F11" s="13">
        <f t="shared" si="1"/>
        <v>436.15675675675675</v>
      </c>
      <c r="G11" s="13">
        <f t="shared" si="2"/>
        <v>0</v>
      </c>
      <c r="H11" s="14">
        <f t="shared" si="3"/>
        <v>436.15675675675675</v>
      </c>
      <c r="I11" s="13">
        <f t="shared" si="4"/>
        <v>186.84324324324325</v>
      </c>
      <c r="J11" s="13">
        <f t="shared" si="5"/>
        <v>747.372972972973</v>
      </c>
      <c r="L11" s="16"/>
      <c r="M11" s="16"/>
      <c r="N11" s="16"/>
    </row>
    <row r="12" spans="1:24">
      <c r="B12" s="10" t="s">
        <v>22</v>
      </c>
      <c r="C12" s="11">
        <v>2</v>
      </c>
      <c r="D12" s="12">
        <v>623</v>
      </c>
      <c r="E12" s="5">
        <v>0</v>
      </c>
      <c r="F12" s="13">
        <f t="shared" si="1"/>
        <v>436.15675675675675</v>
      </c>
      <c r="G12" s="13">
        <f t="shared" si="2"/>
        <v>0</v>
      </c>
      <c r="H12" s="14">
        <f t="shared" si="3"/>
        <v>436.15675675675675</v>
      </c>
      <c r="I12" s="13">
        <f t="shared" si="4"/>
        <v>186.84324324324325</v>
      </c>
      <c r="J12" s="13">
        <f t="shared" si="5"/>
        <v>747.372972972973</v>
      </c>
      <c r="L12" s="16"/>
      <c r="M12" s="16"/>
      <c r="N12" s="16"/>
    </row>
    <row r="13" spans="1:24">
      <c r="B13" s="10" t="s">
        <v>23</v>
      </c>
      <c r="C13" s="11">
        <v>2</v>
      </c>
      <c r="D13" s="12">
        <v>623</v>
      </c>
      <c r="E13" s="5">
        <v>0</v>
      </c>
      <c r="F13" s="13">
        <f t="shared" si="1"/>
        <v>436.15675675675675</v>
      </c>
      <c r="G13" s="13">
        <f t="shared" si="2"/>
        <v>0</v>
      </c>
      <c r="H13" s="14">
        <f t="shared" si="3"/>
        <v>436.15675675675675</v>
      </c>
      <c r="I13" s="13">
        <f t="shared" si="4"/>
        <v>186.84324324324325</v>
      </c>
      <c r="J13" s="13">
        <f t="shared" si="5"/>
        <v>747.372972972973</v>
      </c>
      <c r="L13" s="16"/>
      <c r="M13" s="16"/>
      <c r="N13" s="16"/>
    </row>
    <row r="14" spans="1:24">
      <c r="B14" s="10" t="s">
        <v>24</v>
      </c>
      <c r="C14" s="11">
        <v>2</v>
      </c>
      <c r="D14" s="12">
        <v>623</v>
      </c>
      <c r="E14" s="5">
        <v>0</v>
      </c>
      <c r="F14" s="13">
        <f t="shared" si="1"/>
        <v>436.15675675675675</v>
      </c>
      <c r="G14" s="13">
        <f t="shared" si="2"/>
        <v>0</v>
      </c>
      <c r="H14" s="14">
        <f t="shared" si="3"/>
        <v>436.15675675675675</v>
      </c>
      <c r="I14" s="13">
        <f t="shared" si="4"/>
        <v>186.84324324324325</v>
      </c>
      <c r="J14" s="13">
        <f t="shared" si="5"/>
        <v>747.372972972973</v>
      </c>
      <c r="L14" s="16"/>
      <c r="M14" s="16"/>
      <c r="N14" s="16"/>
    </row>
    <row r="15" spans="1:24">
      <c r="B15" s="10" t="s">
        <v>25</v>
      </c>
      <c r="C15" s="11">
        <v>1</v>
      </c>
      <c r="D15" s="12">
        <v>312</v>
      </c>
      <c r="E15" s="5">
        <v>0</v>
      </c>
      <c r="F15" s="13">
        <f t="shared" si="1"/>
        <v>218.07837837837837</v>
      </c>
      <c r="G15" s="13">
        <f t="shared" si="2"/>
        <v>0</v>
      </c>
      <c r="H15" s="14">
        <f t="shared" si="3"/>
        <v>218.07837837837837</v>
      </c>
      <c r="I15" s="13">
        <f t="shared" si="4"/>
        <v>93.921621621621625</v>
      </c>
      <c r="J15" s="13">
        <f t="shared" si="5"/>
        <v>375.6864864864865</v>
      </c>
      <c r="L15" s="16"/>
      <c r="M15" s="16"/>
      <c r="N15" s="16"/>
    </row>
    <row r="16" spans="1:24">
      <c r="B16" s="10" t="s">
        <v>26</v>
      </c>
      <c r="C16" s="11">
        <v>3</v>
      </c>
      <c r="D16" s="12">
        <v>935</v>
      </c>
      <c r="E16" s="5">
        <v>0</v>
      </c>
      <c r="F16" s="13">
        <f t="shared" si="1"/>
        <v>654.23513513513512</v>
      </c>
      <c r="G16" s="13">
        <f t="shared" si="2"/>
        <v>0</v>
      </c>
      <c r="H16" s="14">
        <f t="shared" si="3"/>
        <v>654.23513513513512</v>
      </c>
      <c r="I16" s="13">
        <f t="shared" si="4"/>
        <v>280.76486486486488</v>
      </c>
      <c r="J16" s="13">
        <f t="shared" si="5"/>
        <v>1123.0594594594595</v>
      </c>
      <c r="L16" s="16"/>
      <c r="M16" s="16"/>
      <c r="N16" s="16"/>
    </row>
    <row r="17" spans="1:24">
      <c r="B17" s="10" t="s">
        <v>27</v>
      </c>
      <c r="C17" s="11">
        <v>2</v>
      </c>
      <c r="D17" s="12">
        <v>623</v>
      </c>
      <c r="E17" s="5">
        <v>0</v>
      </c>
      <c r="F17" s="13">
        <f t="shared" si="1"/>
        <v>436.15675675675675</v>
      </c>
      <c r="G17" s="13">
        <f t="shared" si="2"/>
        <v>0</v>
      </c>
      <c r="H17" s="14">
        <f t="shared" si="3"/>
        <v>436.15675675675675</v>
      </c>
      <c r="I17" s="13">
        <f t="shared" si="4"/>
        <v>186.84324324324325</v>
      </c>
      <c r="J17" s="13">
        <f t="shared" si="5"/>
        <v>747.372972972973</v>
      </c>
      <c r="L17" s="16"/>
      <c r="M17" s="16"/>
      <c r="N17" s="16"/>
    </row>
    <row r="18" spans="1:24">
      <c r="B18" s="10" t="s">
        <v>28</v>
      </c>
      <c r="C18" s="11">
        <v>4</v>
      </c>
      <c r="D18" s="12">
        <v>1246</v>
      </c>
      <c r="E18" s="5">
        <v>0</v>
      </c>
      <c r="F18" s="13">
        <f t="shared" si="1"/>
        <v>872.3135135135135</v>
      </c>
      <c r="G18" s="13">
        <f t="shared" si="2"/>
        <v>0</v>
      </c>
      <c r="H18" s="14">
        <f t="shared" si="3"/>
        <v>872.3135135135135</v>
      </c>
      <c r="I18" s="13">
        <f t="shared" si="4"/>
        <v>373.6864864864865</v>
      </c>
      <c r="J18" s="13">
        <f t="shared" si="5"/>
        <v>1494.745945945946</v>
      </c>
      <c r="L18" s="16"/>
      <c r="M18" s="16"/>
      <c r="N18" s="16"/>
    </row>
    <row r="19" spans="1:24">
      <c r="B19" s="10" t="s">
        <v>29</v>
      </c>
      <c r="C19" s="11">
        <v>2</v>
      </c>
      <c r="D19" s="12">
        <v>623</v>
      </c>
      <c r="E19" s="5">
        <v>0</v>
      </c>
      <c r="F19" s="13">
        <f t="shared" si="1"/>
        <v>436.15675675675675</v>
      </c>
      <c r="G19" s="13">
        <f t="shared" si="2"/>
        <v>0</v>
      </c>
      <c r="H19" s="14">
        <f t="shared" si="3"/>
        <v>436.15675675675675</v>
      </c>
      <c r="I19" s="13">
        <f t="shared" si="4"/>
        <v>186.84324324324325</v>
      </c>
      <c r="J19" s="13">
        <f t="shared" si="5"/>
        <v>747.372972972973</v>
      </c>
      <c r="L19" s="16"/>
      <c r="M19" s="16"/>
      <c r="N19" s="16"/>
    </row>
    <row r="20" spans="1:24">
      <c r="A20" s="4"/>
      <c r="B20" s="17" t="s">
        <v>30</v>
      </c>
      <c r="C20" s="18">
        <f>SUM(C6:C19)</f>
        <v>37</v>
      </c>
      <c r="D20" s="19">
        <f>SUM(D6:D19)</f>
        <v>11527</v>
      </c>
      <c r="E20" s="18">
        <f t="shared" ref="E20:G20" si="6">SUM(E6:E19)</f>
        <v>4</v>
      </c>
      <c r="F20" s="18">
        <f t="shared" si="6"/>
        <v>8068.9</v>
      </c>
      <c r="G20" s="18">
        <f t="shared" si="6"/>
        <v>3458.1</v>
      </c>
      <c r="H20" s="20">
        <f t="shared" si="3"/>
        <v>11527</v>
      </c>
      <c r="I20" s="20">
        <f t="shared" si="4"/>
        <v>0</v>
      </c>
      <c r="J20" s="4">
        <f t="shared" si="5"/>
        <v>0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</sheetData>
  <mergeCells count="2">
    <mergeCell ref="B1:K1"/>
    <mergeCell ref="B2:C3"/>
  </mergeCells>
  <conditionalFormatting sqref="I6:J19 L6:N19">
    <cfRule type="cellIs" dxfId="1" priority="1" operator="lessThan">
      <formula>0</formula>
    </cfRule>
  </conditionalFormatting>
  <conditionalFormatting sqref="I6:J19 L6:N19">
    <cfRule type="cellIs" dxfId="0" priority="2" operator="greaterThanOrEqual">
      <formula>0</formula>
    </cfRule>
  </conditionalFormatting>
  <hyperlinks>
    <hyperlink ref="H2" r:id="rId1" location="prispevek_na_mandat_poslance"/>
    <hyperlink ref="C4" r:id="rId2"/>
  </hyperlink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26"/>
  <sheetViews>
    <sheetView workbookViewId="0">
      <selection activeCell="K15" sqref="K15"/>
    </sheetView>
  </sheetViews>
  <sheetFormatPr defaultColWidth="14.42578125" defaultRowHeight="15.75" customHeight="1"/>
  <cols>
    <col min="1" max="1" width="3.85546875" customWidth="1"/>
    <col min="2" max="2" width="8.42578125" customWidth="1"/>
    <col min="3" max="3" width="13.5703125" customWidth="1"/>
    <col min="4" max="7" width="10" customWidth="1"/>
    <col min="8" max="10" width="13.5703125" customWidth="1"/>
    <col min="11" max="13" width="8.5703125" customWidth="1"/>
  </cols>
  <sheetData>
    <row r="1" spans="2:12">
      <c r="B1" s="37" t="s">
        <v>31</v>
      </c>
      <c r="C1" s="36"/>
      <c r="D1" s="36"/>
      <c r="E1" s="36"/>
      <c r="F1" s="36"/>
      <c r="G1" s="36"/>
      <c r="H1" s="36"/>
      <c r="I1" s="36"/>
      <c r="J1" s="36"/>
    </row>
    <row r="2" spans="2:12">
      <c r="B2" s="5" t="s">
        <v>32</v>
      </c>
      <c r="C2" s="5"/>
      <c r="D2" s="13"/>
      <c r="E2" s="13"/>
      <c r="F2" s="13"/>
      <c r="G2" s="13"/>
      <c r="H2" s="13"/>
      <c r="I2" s="13"/>
      <c r="J2" s="13"/>
    </row>
    <row r="3" spans="2:12">
      <c r="B3" s="21" t="s">
        <v>44</v>
      </c>
      <c r="C3" s="21" t="s">
        <v>45</v>
      </c>
      <c r="D3" s="14">
        <f>4000*D$10</f>
        <v>771.08433734939763</v>
      </c>
      <c r="E3" s="22"/>
      <c r="F3" s="14">
        <f>4000*F$10</f>
        <v>930.23255813953483</v>
      </c>
      <c r="G3" s="22"/>
      <c r="H3" s="14">
        <f>4000*H$10</f>
        <v>916.05839416058404</v>
      </c>
      <c r="I3" s="22"/>
      <c r="J3" s="14">
        <f>4000*J$10</f>
        <v>1130.1939058171747</v>
      </c>
    </row>
    <row r="4" spans="2:12">
      <c r="C4" s="23" t="s">
        <v>46</v>
      </c>
      <c r="D4" s="14">
        <f>5000*D$10</f>
        <v>963.85542168674704</v>
      </c>
      <c r="E4" s="22"/>
      <c r="F4" s="14">
        <f>5000*F$10</f>
        <v>1162.7906976744187</v>
      </c>
      <c r="G4" s="22"/>
      <c r="H4" s="14">
        <f>5000*H$10</f>
        <v>1145.0729927007301</v>
      </c>
      <c r="I4" s="22"/>
      <c r="J4" s="14">
        <f>5000*J$10</f>
        <v>1412.7423822714682</v>
      </c>
    </row>
    <row r="5" spans="2:12">
      <c r="C5" s="23" t="s">
        <v>47</v>
      </c>
      <c r="D5" s="14">
        <f>6000*D$10</f>
        <v>1156.6265060240964</v>
      </c>
      <c r="E5" s="22"/>
      <c r="F5" s="14">
        <f>6000*F$10</f>
        <v>1395.3488372093022</v>
      </c>
      <c r="G5" s="22"/>
      <c r="H5" s="14">
        <f>6000*H$10</f>
        <v>1374.087591240876</v>
      </c>
      <c r="I5" s="22"/>
      <c r="J5" s="14">
        <f>6000*J$10</f>
        <v>1695.2908587257618</v>
      </c>
    </row>
    <row r="6" spans="2:12">
      <c r="C6" s="23" t="s">
        <v>48</v>
      </c>
      <c r="D6" s="14">
        <f>7000*D$10</f>
        <v>1349.397590361446</v>
      </c>
      <c r="E6" s="22"/>
      <c r="F6" s="14">
        <f>7000*F$10</f>
        <v>1627.9069767441861</v>
      </c>
      <c r="G6" s="22"/>
      <c r="H6" s="14">
        <f>7000*H$10</f>
        <v>1603.1021897810219</v>
      </c>
      <c r="I6" s="22"/>
      <c r="J6" s="14">
        <f>7000*J$10</f>
        <v>1977.8393351800555</v>
      </c>
    </row>
    <row r="7" spans="2:12">
      <c r="C7" s="23" t="s">
        <v>49</v>
      </c>
      <c r="D7" s="14">
        <f>8000*D$10</f>
        <v>1542.1686746987953</v>
      </c>
      <c r="E7" s="22"/>
      <c r="F7" s="14">
        <f>8000*F$10</f>
        <v>1860.4651162790697</v>
      </c>
      <c r="G7" s="22"/>
      <c r="H7" s="14">
        <f>8000*H$10</f>
        <v>1832.1167883211681</v>
      </c>
      <c r="I7" s="22"/>
      <c r="J7" s="14">
        <f>8000*J$10</f>
        <v>2260.3878116343494</v>
      </c>
    </row>
    <row r="8" spans="2:12">
      <c r="B8" s="9"/>
      <c r="C8" s="9"/>
      <c r="I8" s="24" t="s">
        <v>41</v>
      </c>
    </row>
    <row r="9" spans="2:12">
      <c r="B9" s="25"/>
      <c r="C9" s="26" t="s">
        <v>33</v>
      </c>
      <c r="D9" s="27" t="s">
        <v>34</v>
      </c>
      <c r="E9" s="26" t="s">
        <v>35</v>
      </c>
      <c r="F9" s="27" t="s">
        <v>36</v>
      </c>
      <c r="G9" s="26" t="s">
        <v>37</v>
      </c>
      <c r="H9" s="27" t="s">
        <v>38</v>
      </c>
      <c r="I9" s="26" t="s">
        <v>39</v>
      </c>
      <c r="J9" s="27" t="s">
        <v>40</v>
      </c>
      <c r="K9" s="26" t="s">
        <v>39</v>
      </c>
      <c r="L9" s="27" t="s">
        <v>40</v>
      </c>
    </row>
    <row r="10" spans="2:12">
      <c r="B10" s="10" t="s">
        <v>14</v>
      </c>
      <c r="C10" s="28">
        <v>16</v>
      </c>
      <c r="D10" s="29">
        <f t="shared" ref="D10:D13" si="0">C10/C$25</f>
        <v>0.19277108433734941</v>
      </c>
      <c r="E10" s="28">
        <v>290</v>
      </c>
      <c r="F10" s="29">
        <f t="shared" ref="F10:F13" si="1">E10/E$25</f>
        <v>0.23255813953488372</v>
      </c>
      <c r="G10" s="28">
        <v>212</v>
      </c>
      <c r="H10" s="29">
        <f t="shared" ref="H10:H13" si="2">(E10+G10)/(E$25+G$25)</f>
        <v>0.229014598540146</v>
      </c>
      <c r="I10" s="30">
        <f>4+10+6+8+6+5+1+0+1+7+0+2+1+8+8+8+9+1+8+2+1+3+0+0+2+0+1</f>
        <v>102</v>
      </c>
      <c r="J10" s="29">
        <f t="shared" ref="J10:J13" si="3">I10/I$25</f>
        <v>0.28254847645429365</v>
      </c>
    </row>
    <row r="11" spans="2:12">
      <c r="B11" s="10" t="s">
        <v>16</v>
      </c>
      <c r="C11" s="28">
        <v>12</v>
      </c>
      <c r="D11" s="31">
        <f t="shared" si="0"/>
        <v>0.14457831325301204</v>
      </c>
      <c r="E11" s="28">
        <v>110</v>
      </c>
      <c r="F11" s="31">
        <f t="shared" si="1"/>
        <v>8.8211708099438652E-2</v>
      </c>
      <c r="G11" s="28">
        <v>89</v>
      </c>
      <c r="H11" s="31">
        <f t="shared" si="2"/>
        <v>9.0784671532846709E-2</v>
      </c>
      <c r="I11" s="30">
        <f>2+2+0+2+2+1+1</f>
        <v>10</v>
      </c>
      <c r="J11" s="31">
        <f t="shared" si="3"/>
        <v>2.7700831024930747E-2</v>
      </c>
    </row>
    <row r="12" spans="2:12">
      <c r="B12" s="10" t="s">
        <v>18</v>
      </c>
      <c r="C12" s="28">
        <v>7</v>
      </c>
      <c r="D12" s="31">
        <f t="shared" si="0"/>
        <v>8.4337349397590355E-2</v>
      </c>
      <c r="E12" s="28">
        <v>54</v>
      </c>
      <c r="F12" s="31">
        <f t="shared" si="1"/>
        <v>4.330392943063352E-2</v>
      </c>
      <c r="G12" s="28">
        <v>16</v>
      </c>
      <c r="H12" s="31">
        <f t="shared" si="2"/>
        <v>3.1934306569343068E-2</v>
      </c>
      <c r="I12" s="30">
        <f>2+6+1+5+1+3+1</f>
        <v>19</v>
      </c>
      <c r="J12" s="31">
        <f t="shared" si="3"/>
        <v>5.2631578947368418E-2</v>
      </c>
    </row>
    <row r="13" spans="2:12">
      <c r="B13" s="10" t="s">
        <v>19</v>
      </c>
      <c r="C13" s="28">
        <v>4</v>
      </c>
      <c r="D13" s="31">
        <f t="shared" si="0"/>
        <v>4.8192771084337352E-2</v>
      </c>
      <c r="E13" s="28">
        <v>78</v>
      </c>
      <c r="F13" s="31">
        <f t="shared" si="1"/>
        <v>6.2550120288692862E-2</v>
      </c>
      <c r="G13" s="28">
        <v>11</v>
      </c>
      <c r="H13" s="31">
        <f t="shared" si="2"/>
        <v>4.0602189781021897E-2</v>
      </c>
      <c r="I13" s="30">
        <f>4+2+2+3+7+3+2+4+3+1+2+1</f>
        <v>34</v>
      </c>
      <c r="J13" s="31">
        <f t="shared" si="3"/>
        <v>9.4182825484764546E-2</v>
      </c>
    </row>
    <row r="14" spans="2:12">
      <c r="C14" s="30"/>
      <c r="D14" s="32"/>
      <c r="E14" s="30"/>
      <c r="F14" s="32"/>
      <c r="G14" s="30"/>
      <c r="H14" s="32"/>
      <c r="I14" s="30"/>
      <c r="J14" s="32"/>
    </row>
    <row r="15" spans="2:12">
      <c r="B15" s="10" t="s">
        <v>20</v>
      </c>
      <c r="C15" s="28">
        <v>6</v>
      </c>
      <c r="D15" s="31">
        <f t="shared" ref="D15:D24" si="4">C15/C$25</f>
        <v>7.2289156626506021E-2</v>
      </c>
      <c r="E15" s="28">
        <v>66</v>
      </c>
      <c r="F15" s="31">
        <f t="shared" ref="F15:F24" si="5">E15/E$25</f>
        <v>5.2927024859663191E-2</v>
      </c>
      <c r="G15" s="28">
        <v>36</v>
      </c>
      <c r="H15" s="31">
        <f t="shared" ref="H15:H24" si="6">(E15+G15)/(E$25+G$25)</f>
        <v>4.6532846715328466E-2</v>
      </c>
      <c r="I15" s="30">
        <f>2+2+1+1+1+2+1+1</f>
        <v>11</v>
      </c>
      <c r="J15" s="31">
        <f t="shared" ref="J15:J24" si="7">I15/I$25</f>
        <v>3.0470914127423823E-2</v>
      </c>
    </row>
    <row r="16" spans="2:12">
      <c r="B16" s="10" t="s">
        <v>21</v>
      </c>
      <c r="C16" s="28">
        <v>5</v>
      </c>
      <c r="D16" s="31">
        <f t="shared" si="4"/>
        <v>6.0240963855421686E-2</v>
      </c>
      <c r="E16" s="28">
        <v>70</v>
      </c>
      <c r="F16" s="31">
        <f t="shared" si="5"/>
        <v>5.6134723336006415E-2</v>
      </c>
      <c r="G16" s="28">
        <v>79</v>
      </c>
      <c r="H16" s="31">
        <f t="shared" si="6"/>
        <v>6.7974452554744519E-2</v>
      </c>
      <c r="I16" s="30">
        <f>6+1+1+2+2+1+5+1+1+1+4</f>
        <v>25</v>
      </c>
      <c r="J16" s="31">
        <f t="shared" si="7"/>
        <v>6.9252077562326875E-2</v>
      </c>
    </row>
    <row r="17" spans="1:26">
      <c r="B17" s="10" t="s">
        <v>22</v>
      </c>
      <c r="C17" s="28">
        <v>2</v>
      </c>
      <c r="D17" s="31">
        <f t="shared" si="4"/>
        <v>2.4096385542168676E-2</v>
      </c>
      <c r="E17" s="28">
        <v>60</v>
      </c>
      <c r="F17" s="31">
        <f t="shared" si="5"/>
        <v>4.8115477145148355E-2</v>
      </c>
      <c r="G17" s="28">
        <v>14</v>
      </c>
      <c r="H17" s="31">
        <f t="shared" si="6"/>
        <v>3.3759124087591241E-2</v>
      </c>
      <c r="I17" s="30">
        <f>2+5+1+1+3</f>
        <v>12</v>
      </c>
      <c r="J17" s="31">
        <f t="shared" si="7"/>
        <v>3.3240997229916899E-2</v>
      </c>
    </row>
    <row r="18" spans="1:26">
      <c r="B18" s="10" t="s">
        <v>23</v>
      </c>
      <c r="C18" s="28">
        <v>5</v>
      </c>
      <c r="D18" s="31">
        <f t="shared" si="4"/>
        <v>6.0240963855421686E-2</v>
      </c>
      <c r="E18" s="28">
        <v>50</v>
      </c>
      <c r="F18" s="31">
        <f t="shared" si="5"/>
        <v>4.0096230954290296E-2</v>
      </c>
      <c r="G18" s="28">
        <v>43</v>
      </c>
      <c r="H18" s="31">
        <f t="shared" si="6"/>
        <v>4.242700729927007E-2</v>
      </c>
      <c r="I18" s="30">
        <f>5+1+2+3</f>
        <v>11</v>
      </c>
      <c r="J18" s="31">
        <f t="shared" si="7"/>
        <v>3.0470914127423823E-2</v>
      </c>
    </row>
    <row r="19" spans="1:26">
      <c r="B19" s="10" t="s">
        <v>24</v>
      </c>
      <c r="C19" s="28">
        <v>4</v>
      </c>
      <c r="D19" s="31">
        <f t="shared" si="4"/>
        <v>4.8192771084337352E-2</v>
      </c>
      <c r="E19" s="28">
        <v>65</v>
      </c>
      <c r="F19" s="31">
        <f t="shared" si="5"/>
        <v>5.2125100240577385E-2</v>
      </c>
      <c r="G19" s="28">
        <v>30</v>
      </c>
      <c r="H19" s="31">
        <f t="shared" si="6"/>
        <v>4.3339416058394163E-2</v>
      </c>
      <c r="I19" s="28">
        <f>1+1+3+5+3+1+2+1+1+1+2+1+2+2+1+2</f>
        <v>29</v>
      </c>
      <c r="J19" s="31">
        <f t="shared" si="7"/>
        <v>8.0332409972299165E-2</v>
      </c>
    </row>
    <row r="20" spans="1:26">
      <c r="B20" s="10" t="s">
        <v>25</v>
      </c>
      <c r="C20" s="28">
        <v>6</v>
      </c>
      <c r="D20" s="31">
        <f t="shared" si="4"/>
        <v>7.2289156626506021E-2</v>
      </c>
      <c r="E20" s="28">
        <v>59</v>
      </c>
      <c r="F20" s="31">
        <f t="shared" si="5"/>
        <v>4.7313552526062549E-2</v>
      </c>
      <c r="G20" s="28">
        <v>36</v>
      </c>
      <c r="H20" s="31">
        <f t="shared" si="6"/>
        <v>4.3339416058394163E-2</v>
      </c>
      <c r="I20" s="30">
        <f>1+2+2+1+1+1+1+1+2+1</f>
        <v>13</v>
      </c>
      <c r="J20" s="31">
        <f t="shared" si="7"/>
        <v>3.6011080332409975E-2</v>
      </c>
    </row>
    <row r="21" spans="1:26">
      <c r="B21" s="10" t="s">
        <v>26</v>
      </c>
      <c r="C21" s="28">
        <v>4</v>
      </c>
      <c r="D21" s="31">
        <f t="shared" si="4"/>
        <v>4.8192771084337352E-2</v>
      </c>
      <c r="E21" s="28">
        <v>93</v>
      </c>
      <c r="F21" s="31">
        <f t="shared" si="5"/>
        <v>7.4578989574979951E-2</v>
      </c>
      <c r="G21" s="28">
        <v>117</v>
      </c>
      <c r="H21" s="31">
        <f t="shared" si="6"/>
        <v>9.5802919708029191E-2</v>
      </c>
      <c r="I21" s="30">
        <f>4+1+1+2+4+1+1+1+2+1+3+6+5+5+5</f>
        <v>42</v>
      </c>
      <c r="J21" s="31">
        <f t="shared" si="7"/>
        <v>0.11634349030470914</v>
      </c>
    </row>
    <row r="22" spans="1:26">
      <c r="B22" s="10" t="s">
        <v>27</v>
      </c>
      <c r="C22" s="28">
        <v>5</v>
      </c>
      <c r="D22" s="31">
        <f t="shared" si="4"/>
        <v>6.0240963855421686E-2</v>
      </c>
      <c r="E22" s="28">
        <v>81</v>
      </c>
      <c r="F22" s="31">
        <f t="shared" si="5"/>
        <v>6.495589414595028E-2</v>
      </c>
      <c r="G22" s="28">
        <v>54</v>
      </c>
      <c r="H22" s="31">
        <f t="shared" si="6"/>
        <v>6.1587591240875914E-2</v>
      </c>
      <c r="I22" s="30">
        <f>2+3+2+1+1</f>
        <v>9</v>
      </c>
      <c r="J22" s="31">
        <f t="shared" si="7"/>
        <v>2.4930747922437674E-2</v>
      </c>
    </row>
    <row r="23" spans="1:26">
      <c r="B23" s="10" t="s">
        <v>28</v>
      </c>
      <c r="C23" s="28">
        <v>3</v>
      </c>
      <c r="D23" s="31">
        <f t="shared" si="4"/>
        <v>3.614457831325301E-2</v>
      </c>
      <c r="E23" s="28">
        <v>107</v>
      </c>
      <c r="F23" s="31">
        <f t="shared" si="5"/>
        <v>8.5805934242181234E-2</v>
      </c>
      <c r="G23" s="28">
        <v>173</v>
      </c>
      <c r="H23" s="31">
        <f t="shared" si="6"/>
        <v>0.12773722627737227</v>
      </c>
      <c r="I23" s="30">
        <f>1+3+6+4+5+3+1+2+2+1+1</f>
        <v>29</v>
      </c>
      <c r="J23" s="31">
        <f t="shared" si="7"/>
        <v>8.0332409972299165E-2</v>
      </c>
    </row>
    <row r="24" spans="1:26">
      <c r="B24" s="10" t="s">
        <v>29</v>
      </c>
      <c r="C24" s="28">
        <v>4</v>
      </c>
      <c r="D24" s="31">
        <f t="shared" si="4"/>
        <v>4.8192771084337352E-2</v>
      </c>
      <c r="E24" s="28">
        <v>64</v>
      </c>
      <c r="F24" s="31">
        <f t="shared" si="5"/>
        <v>5.1323175621491579E-2</v>
      </c>
      <c r="G24" s="28">
        <v>35</v>
      </c>
      <c r="H24" s="31">
        <f t="shared" si="6"/>
        <v>4.5164233576642336E-2</v>
      </c>
      <c r="I24" s="30">
        <f>2+1+2+1+1+2+1+2+3</f>
        <v>15</v>
      </c>
      <c r="J24" s="31">
        <f t="shared" si="7"/>
        <v>4.1551246537396121E-2</v>
      </c>
    </row>
    <row r="25" spans="1:26">
      <c r="B25" s="5" t="s">
        <v>30</v>
      </c>
      <c r="C25" s="33">
        <f>SUM(C10:C24)</f>
        <v>83</v>
      </c>
      <c r="D25" s="34"/>
      <c r="E25" s="33">
        <f>SUM(E10:E24)</f>
        <v>1247</v>
      </c>
      <c r="F25" s="34"/>
      <c r="G25" s="33">
        <f>SUM(G10:G24)</f>
        <v>945</v>
      </c>
      <c r="H25" s="34"/>
      <c r="I25" s="33">
        <f>SUM(I10:I24)</f>
        <v>361</v>
      </c>
      <c r="J25" s="34"/>
    </row>
    <row r="26" spans="1:26">
      <c r="A26" s="7"/>
      <c r="B26" s="7"/>
      <c r="C26" s="38" t="s">
        <v>42</v>
      </c>
      <c r="D26" s="36"/>
      <c r="E26" s="36"/>
      <c r="F26" s="36"/>
      <c r="G26" s="7"/>
      <c r="H26" s="7"/>
      <c r="I26" s="38" t="s">
        <v>43</v>
      </c>
      <c r="J26" s="36"/>
      <c r="K26" s="36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</sheetData>
  <mergeCells count="3">
    <mergeCell ref="B1:J1"/>
    <mergeCell ref="C26:F26"/>
    <mergeCell ref="I26:K26"/>
  </mergeCells>
  <hyperlinks>
    <hyperlink ref="I8" r:id="rId1"/>
  </hyperlink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Kraje</vt:lpstr>
      <vt:lpstr>Komunál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Mazur Daniel</cp:lastModifiedBy>
  <dcterms:modified xsi:type="dcterms:W3CDTF">2022-03-08T18:01:28Z</dcterms:modified>
</cp:coreProperties>
</file>