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dedek1223\Downloads\"/>
    </mc:Choice>
  </mc:AlternateContent>
  <xr:revisionPtr revIDLastSave="0" documentId="13_ncr:1_{4350539D-4472-4551-8A13-AC01FBBF72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E81" i="1"/>
  <c r="E80" i="1"/>
  <c r="E79" i="1" s="1"/>
  <c r="E78" i="1"/>
  <c r="E77" i="1"/>
  <c r="E76" i="1"/>
  <c r="E75" i="1"/>
  <c r="B69" i="1"/>
  <c r="B68" i="1"/>
  <c r="C67" i="1"/>
  <c r="D67" i="1" s="1"/>
  <c r="B67" i="1"/>
  <c r="B64" i="1"/>
  <c r="C19" i="1" s="1"/>
  <c r="D58" i="1"/>
  <c r="D57" i="1"/>
  <c r="D56" i="1"/>
  <c r="D55" i="1"/>
  <c r="D54" i="1"/>
  <c r="D59" i="1" s="1"/>
  <c r="C18" i="1" s="1"/>
  <c r="D45" i="1"/>
  <c r="B45" i="1"/>
  <c r="B44" i="1"/>
  <c r="D43" i="1"/>
  <c r="D49" i="1" s="1"/>
  <c r="C43" i="1"/>
  <c r="C49" i="1" s="1"/>
  <c r="B43" i="1"/>
  <c r="B49" i="1" s="1"/>
  <c r="C17" i="1" s="1"/>
  <c r="C33" i="1"/>
  <c r="C32" i="1"/>
  <c r="C31" i="1"/>
  <c r="C30" i="1"/>
  <c r="C29" i="1"/>
  <c r="H28" i="1"/>
  <c r="C28" i="1"/>
  <c r="C27" i="1"/>
  <c r="H26" i="1"/>
  <c r="C26" i="1"/>
  <c r="C25" i="1"/>
  <c r="C24" i="1"/>
  <c r="C23" i="1"/>
  <c r="C21" i="1"/>
  <c r="C13" i="1"/>
  <c r="E1" i="1"/>
  <c r="C37" i="1" l="1"/>
  <c r="C38" i="1" s="1"/>
  <c r="C34" i="1"/>
  <c r="C35" i="1" s="1"/>
  <c r="D17" i="1"/>
  <c r="D23" i="1"/>
  <c r="D24" i="1" s="1"/>
  <c r="E74" i="1"/>
  <c r="E7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3000000}">
      <text>
        <r>
          <rPr>
            <sz val="10"/>
            <color rgb="FF000000"/>
            <rFont val="Arial"/>
          </rPr>
          <t>Bude známo koncem roku
	-Jakub Dedek
----
U oblastí se počítá s pořtem obyvatel
	-Jakub Dedek
----
Má vlastní Opici zvlášť z kraje, proto má upraven rozpočet koeficientem 0,5
	-Jakub Dedek
----
propagace, videa, merch, správa FB
	-Jakub Dedek</t>
        </r>
      </text>
    </comment>
    <comment ref="C45" authorId="0" shapeId="0" xr:uid="{00000000-0006-0000-0000-000001000000}">
      <text>
        <r>
          <rPr>
            <sz val="10"/>
            <color rgb="FF000000"/>
            <rFont val="Arial"/>
          </rPr>
          <t>končí už v prosinci
	-Jakub Dedek</t>
        </r>
      </text>
    </comment>
    <comment ref="D49" authorId="0" shapeId="0" xr:uid="{00000000-0006-0000-0000-000002000000}">
      <text>
        <r>
          <rPr>
            <sz val="10"/>
            <color rgb="FF000000"/>
            <rFont val="Arial"/>
          </rPr>
          <t>3 měsíce
	-Jakub Dedek</t>
        </r>
      </text>
    </comment>
  </commentList>
</comments>
</file>

<file path=xl/sharedStrings.xml><?xml version="1.0" encoding="utf-8"?>
<sst xmlns="http://schemas.openxmlformats.org/spreadsheetml/2006/main" count="115" uniqueCount="97">
  <si>
    <t>Příjmy</t>
  </si>
  <si>
    <t>Členské příspěvky</t>
  </si>
  <si>
    <t>Stálý příspěvek</t>
  </si>
  <si>
    <t>Příspěvek na mandát poslance</t>
  </si>
  <si>
    <t>Příspěvek na mandát krajského zastupitele</t>
  </si>
  <si>
    <t>Příspěvek na mandáty v kraji</t>
  </si>
  <si>
    <t>Dary</t>
  </si>
  <si>
    <t>Dary MS Ostravsko</t>
  </si>
  <si>
    <t>Dary pro MS Opavské Slezsko</t>
  </si>
  <si>
    <t>Dary pro ZK MSK</t>
  </si>
  <si>
    <t>Dary pro MS Frýdecko-Místecko</t>
  </si>
  <si>
    <t>Dary pro MS Karvinsko</t>
  </si>
  <si>
    <t>Dary na zastupitelský klub Ostrava</t>
  </si>
  <si>
    <t>Převod výsledků hospodaření</t>
  </si>
  <si>
    <t>Celkem</t>
  </si>
  <si>
    <t>Nájem a služby krajských center</t>
  </si>
  <si>
    <t>Krajská centra - Opice</t>
  </si>
  <si>
    <t>Mediální odbor MSK</t>
  </si>
  <si>
    <t>mediální odbor</t>
  </si>
  <si>
    <t>Technický odbor MSK</t>
  </si>
  <si>
    <t>technický odbor</t>
  </si>
  <si>
    <t>Provozní výdaje</t>
  </si>
  <si>
    <t>Kancelář</t>
  </si>
  <si>
    <t>Koordinátoři</t>
  </si>
  <si>
    <t>personální náklady</t>
  </si>
  <si>
    <t>Krajské projekty</t>
  </si>
  <si>
    <t>Podpora projektů v kraji</t>
  </si>
  <si>
    <t>členů</t>
  </si>
  <si>
    <t>regP</t>
  </si>
  <si>
    <t>obyvatel</t>
  </si>
  <si>
    <t>Rezerva předsednictva</t>
  </si>
  <si>
    <t>PKS</t>
  </si>
  <si>
    <t>MS Ostravsko</t>
  </si>
  <si>
    <t>MS</t>
  </si>
  <si>
    <t>MS Karvinsko</t>
  </si>
  <si>
    <t>MS Opavské Slezsko</t>
  </si>
  <si>
    <t>MS Novojičínsko</t>
  </si>
  <si>
    <t>???</t>
  </si>
  <si>
    <t>MS Frýdek - Místek</t>
  </si>
  <si>
    <t>Kluby zastupitelů - Ostrava</t>
  </si>
  <si>
    <t>Ostrava</t>
  </si>
  <si>
    <t>Kluby zastupitelů - Opava</t>
  </si>
  <si>
    <t>Opavské Slezsko</t>
  </si>
  <si>
    <t>Kluby zastupitelů - MSK</t>
  </si>
  <si>
    <t>Kluby zastupitelů - Havířov</t>
  </si>
  <si>
    <t>Karvinsko</t>
  </si>
  <si>
    <t>Kluby zastupitelů - Frýdek - Místek</t>
  </si>
  <si>
    <t>Frýdecko - Místecko</t>
  </si>
  <si>
    <t>Rezerva</t>
  </si>
  <si>
    <t>Provoz roční 2023</t>
  </si>
  <si>
    <t>Zůstatek z příjmů ročně</t>
  </si>
  <si>
    <t>Centra</t>
  </si>
  <si>
    <t>OPICE (OStrava)</t>
  </si>
  <si>
    <t>BESPICE (FM) - měsíc</t>
  </si>
  <si>
    <t>PiHa (Havířov) - 3 měsíce</t>
  </si>
  <si>
    <t>Stěhování (2x,rezerva)</t>
  </si>
  <si>
    <t>nájem</t>
  </si>
  <si>
    <t>služby</t>
  </si>
  <si>
    <t>internet</t>
  </si>
  <si>
    <t>režie</t>
  </si>
  <si>
    <t>Elektřina</t>
  </si>
  <si>
    <t>příspěvek</t>
  </si>
  <si>
    <t>celkem</t>
  </si>
  <si>
    <t>Mediální odbor</t>
  </si>
  <si>
    <t>Personální výdaje</t>
  </si>
  <si>
    <t>Náklady na měsíc</t>
  </si>
  <si>
    <t>Počet měsíců</t>
  </si>
  <si>
    <t>Komentář</t>
  </si>
  <si>
    <t>Média manažer</t>
  </si>
  <si>
    <t>Externí služby</t>
  </si>
  <si>
    <t>Reklama</t>
  </si>
  <si>
    <t>Další výdaje</t>
  </si>
  <si>
    <t>Konzultace a školení</t>
  </si>
  <si>
    <t>Jedno školení na jeden den stojí cca 15 000Kč s kvalitním lektorem</t>
  </si>
  <si>
    <t>Technický tým</t>
  </si>
  <si>
    <t>režie (weby, domény)</t>
  </si>
  <si>
    <t>MSK</t>
  </si>
  <si>
    <t>Cetrála</t>
  </si>
  <si>
    <t>SUMA</t>
  </si>
  <si>
    <t>Koordinátor dobrovolníků</t>
  </si>
  <si>
    <t>Koordinátor administrativní</t>
  </si>
  <si>
    <t>Placeno ze zastupitelského klubu MSK</t>
  </si>
  <si>
    <t>Projekty</t>
  </si>
  <si>
    <t>Projekt</t>
  </si>
  <si>
    <t>Zodpovědná osoba</t>
  </si>
  <si>
    <t>náklady</t>
  </si>
  <si>
    <t>Požadované</t>
  </si>
  <si>
    <t>schválené</t>
  </si>
  <si>
    <t>Vyosení</t>
  </si>
  <si>
    <t>Michal Najvárek</t>
  </si>
  <si>
    <t>Ostrava bez zápachu</t>
  </si>
  <si>
    <t>Pavlína Polášková</t>
  </si>
  <si>
    <t>Con odpadové hospod</t>
  </si>
  <si>
    <t>Haloween</t>
  </si>
  <si>
    <t>Krajská strategie</t>
  </si>
  <si>
    <t>Žij svůj sen</t>
  </si>
  <si>
    <t>Zuzana Klusová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</si>
</sst>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"/>
    <numFmt numFmtId="165" formatCode="#,##0\ [$Kč-405]"/>
  </numFmts>
  <fonts count="5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sz val="10"/>
      <color rgb="FF000000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64" fontId="2" fillId="0" borderId="0" xfId="0" applyNumberFormat="1" applyFont="1"/>
    <xf numFmtId="0" fontId="2" fillId="0" borderId="0" xfId="0" applyFont="1" applyAlignment="1"/>
    <xf numFmtId="164" fontId="2" fillId="0" borderId="0" xfId="0" applyNumberFormat="1" applyFont="1" applyAlignment="1"/>
    <xf numFmtId="0" fontId="2" fillId="3" borderId="0" xfId="0" applyFont="1" applyFill="1" applyAlignment="1"/>
    <xf numFmtId="164" fontId="2" fillId="3" borderId="0" xfId="0" applyNumberFormat="1" applyFont="1" applyFill="1" applyAlignment="1"/>
    <xf numFmtId="0" fontId="2" fillId="3" borderId="0" xfId="0" applyFont="1" applyFill="1"/>
    <xf numFmtId="0" fontId="3" fillId="0" borderId="0" xfId="0" applyFont="1" applyAlignment="1"/>
    <xf numFmtId="0" fontId="3" fillId="0" borderId="0" xfId="0" applyFont="1"/>
    <xf numFmtId="164" fontId="3" fillId="3" borderId="0" xfId="0" applyNumberFormat="1" applyFont="1" applyFill="1" applyAlignment="1"/>
    <xf numFmtId="0" fontId="1" fillId="2" borderId="2" xfId="0" applyFont="1" applyFill="1" applyBorder="1" applyAlignment="1"/>
    <xf numFmtId="165" fontId="1" fillId="2" borderId="2" xfId="0" applyNumberFormat="1" applyFont="1" applyFill="1" applyBorder="1"/>
    <xf numFmtId="164" fontId="1" fillId="2" borderId="2" xfId="0" applyNumberFormat="1" applyFont="1" applyFill="1" applyBorder="1"/>
    <xf numFmtId="165" fontId="2" fillId="3" borderId="0" xfId="0" applyNumberFormat="1" applyFont="1" applyFill="1" applyAlignment="1"/>
    <xf numFmtId="0" fontId="1" fillId="3" borderId="0" xfId="0" applyFont="1" applyFill="1" applyAlignment="1"/>
    <xf numFmtId="165" fontId="1" fillId="3" borderId="0" xfId="0" applyNumberFormat="1" applyFont="1" applyFill="1"/>
    <xf numFmtId="0" fontId="4" fillId="0" borderId="0" xfId="0" applyFont="1" applyAlignment="1"/>
    <xf numFmtId="0" fontId="2" fillId="4" borderId="0" xfId="0" applyFont="1" applyFill="1" applyAlignment="1"/>
    <xf numFmtId="164" fontId="2" fillId="4" borderId="0" xfId="0" applyNumberFormat="1" applyFont="1" applyFill="1" applyAlignment="1"/>
    <xf numFmtId="164" fontId="2" fillId="4" borderId="0" xfId="0" applyNumberFormat="1" applyFont="1" applyFill="1"/>
    <xf numFmtId="0" fontId="4" fillId="0" borderId="3" xfId="0" applyFont="1" applyBorder="1" applyAlignment="1"/>
    <xf numFmtId="0" fontId="2" fillId="0" borderId="3" xfId="0" applyFont="1" applyBorder="1" applyAlignment="1"/>
    <xf numFmtId="165" fontId="2" fillId="3" borderId="3" xfId="0" applyNumberFormat="1" applyFont="1" applyFill="1" applyBorder="1" applyAlignment="1"/>
    <xf numFmtId="164" fontId="2" fillId="0" borderId="3" xfId="0" applyNumberFormat="1" applyFont="1" applyBorder="1"/>
    <xf numFmtId="164" fontId="2" fillId="3" borderId="3" xfId="0" applyNumberFormat="1" applyFont="1" applyFill="1" applyBorder="1" applyAlignment="1"/>
    <xf numFmtId="164" fontId="2" fillId="0" borderId="3" xfId="0" applyNumberFormat="1" applyFont="1" applyBorder="1" applyAlignment="1"/>
    <xf numFmtId="164" fontId="4" fillId="0" borderId="0" xfId="0" applyNumberFormat="1" applyFont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1" fillId="3" borderId="0" xfId="0" applyFont="1" applyFill="1" applyAlignment="1"/>
    <xf numFmtId="0" fontId="0" fillId="0" borderId="0" xfId="0" applyFont="1" applyAlignment="1"/>
    <xf numFmtId="0" fontId="4" fillId="0" borderId="4" xfId="0" applyFont="1" applyBorder="1" applyAlignment="1"/>
    <xf numFmtId="0" fontId="2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81"/>
  <sheetViews>
    <sheetView tabSelected="1" workbookViewId="0">
      <selection activeCell="C15" sqref="C15"/>
    </sheetView>
  </sheetViews>
  <sheetFormatPr defaultColWidth="12.5703125" defaultRowHeight="15.75" customHeight="1" x14ac:dyDescent="0.2"/>
  <cols>
    <col min="1" max="1" width="33.42578125" customWidth="1"/>
    <col min="2" max="2" width="31.28515625" customWidth="1"/>
    <col min="3" max="3" width="25.7109375" customWidth="1"/>
    <col min="4" max="4" width="22.7109375" customWidth="1"/>
    <col min="5" max="5" width="28" customWidth="1"/>
    <col min="6" max="6" width="5.140625" customWidth="1"/>
    <col min="7" max="7" width="4.85546875" customWidth="1"/>
    <col min="8" max="8" width="26.85546875" customWidth="1"/>
  </cols>
  <sheetData>
    <row r="1" spans="1:5" x14ac:dyDescent="0.25">
      <c r="A1" s="28" t="s">
        <v>0</v>
      </c>
      <c r="B1" s="29"/>
      <c r="C1" s="29"/>
      <c r="E1" s="1">
        <f>SUM(C2:C5)</f>
        <v>2828000</v>
      </c>
    </row>
    <row r="2" spans="1:5" ht="15.75" customHeight="1" x14ac:dyDescent="0.2">
      <c r="A2" s="2" t="s">
        <v>1</v>
      </c>
      <c r="C2" s="3">
        <v>12000</v>
      </c>
    </row>
    <row r="3" spans="1:5" ht="15.75" customHeight="1" x14ac:dyDescent="0.2">
      <c r="A3" s="4" t="s">
        <v>2</v>
      </c>
      <c r="B3" s="4" t="s">
        <v>2</v>
      </c>
      <c r="C3" s="3">
        <v>123000</v>
      </c>
    </row>
    <row r="4" spans="1:5" ht="15.75" customHeight="1" x14ac:dyDescent="0.2">
      <c r="A4" s="4" t="s">
        <v>3</v>
      </c>
      <c r="B4" s="4" t="s">
        <v>3</v>
      </c>
      <c r="C4" s="5">
        <v>893000</v>
      </c>
    </row>
    <row r="5" spans="1:5" ht="15.75" customHeight="1" x14ac:dyDescent="0.2">
      <c r="A5" s="4" t="s">
        <v>4</v>
      </c>
      <c r="B5" s="4" t="s">
        <v>5</v>
      </c>
      <c r="C5" s="5">
        <v>1800000</v>
      </c>
    </row>
    <row r="6" spans="1:5" ht="15.75" customHeight="1" x14ac:dyDescent="0.2">
      <c r="A6" s="4" t="s">
        <v>6</v>
      </c>
      <c r="B6" s="6"/>
      <c r="C6" s="5">
        <v>0</v>
      </c>
    </row>
    <row r="7" spans="1:5" ht="15.75" customHeight="1" x14ac:dyDescent="0.2">
      <c r="A7" s="4" t="s">
        <v>7</v>
      </c>
      <c r="B7" s="6"/>
      <c r="C7" s="5">
        <v>0</v>
      </c>
    </row>
    <row r="8" spans="1:5" ht="15.75" customHeight="1" x14ac:dyDescent="0.2">
      <c r="A8" s="4" t="s">
        <v>8</v>
      </c>
      <c r="B8" s="6"/>
      <c r="C8" s="5">
        <v>0</v>
      </c>
    </row>
    <row r="9" spans="1:5" ht="15.75" customHeight="1" x14ac:dyDescent="0.2">
      <c r="A9" s="4" t="s">
        <v>9</v>
      </c>
      <c r="B9" s="6"/>
      <c r="C9" s="5">
        <v>0</v>
      </c>
    </row>
    <row r="10" spans="1:5" ht="15.75" customHeight="1" x14ac:dyDescent="0.2">
      <c r="A10" s="2" t="s">
        <v>10</v>
      </c>
      <c r="C10" s="5">
        <v>0</v>
      </c>
    </row>
    <row r="11" spans="1:5" ht="15.75" customHeight="1" x14ac:dyDescent="0.2">
      <c r="A11" s="2" t="s">
        <v>11</v>
      </c>
      <c r="C11" s="5">
        <v>0</v>
      </c>
    </row>
    <row r="12" spans="1:5" ht="15.75" customHeight="1" x14ac:dyDescent="0.2">
      <c r="A12" s="4" t="s">
        <v>12</v>
      </c>
      <c r="B12" s="6"/>
      <c r="C12" s="5">
        <v>0</v>
      </c>
    </row>
    <row r="13" spans="1:5" ht="15.75" customHeight="1" x14ac:dyDescent="0.2">
      <c r="A13" s="7" t="s">
        <v>13</v>
      </c>
      <c r="B13" s="8"/>
      <c r="C13" s="9">
        <f>E13-35000-35000-50000</f>
        <v>1334134.3700000001</v>
      </c>
      <c r="E13" s="2">
        <v>1454134.37</v>
      </c>
    </row>
    <row r="14" spans="1:5" x14ac:dyDescent="0.25">
      <c r="A14" s="10" t="s">
        <v>14</v>
      </c>
      <c r="B14" s="11"/>
      <c r="C14" s="12">
        <f>SUM(C2:C13)</f>
        <v>4162134.37</v>
      </c>
    </row>
    <row r="17" spans="1:8" ht="15.75" customHeight="1" x14ac:dyDescent="0.2">
      <c r="A17" s="2" t="s">
        <v>15</v>
      </c>
      <c r="B17" s="2" t="s">
        <v>16</v>
      </c>
      <c r="C17" s="5">
        <f>SUM(B49:J49)</f>
        <v>218235</v>
      </c>
      <c r="D17" s="1">
        <f>SUM(C17:C22)</f>
        <v>1907235</v>
      </c>
    </row>
    <row r="18" spans="1:8" ht="15.75" customHeight="1" x14ac:dyDescent="0.2">
      <c r="A18" s="2" t="s">
        <v>17</v>
      </c>
      <c r="B18" s="2" t="s">
        <v>18</v>
      </c>
      <c r="C18" s="5">
        <f>D59</f>
        <v>930000</v>
      </c>
    </row>
    <row r="19" spans="1:8" ht="15.75" customHeight="1" x14ac:dyDescent="0.2">
      <c r="A19" s="2" t="s">
        <v>19</v>
      </c>
      <c r="B19" s="2" t="s">
        <v>20</v>
      </c>
      <c r="C19" s="5">
        <f>B64</f>
        <v>5000</v>
      </c>
    </row>
    <row r="20" spans="1:8" ht="15.75" customHeight="1" x14ac:dyDescent="0.2">
      <c r="A20" s="2" t="s">
        <v>21</v>
      </c>
      <c r="B20" s="2" t="s">
        <v>22</v>
      </c>
      <c r="C20" s="5">
        <v>10000</v>
      </c>
    </row>
    <row r="21" spans="1:8" ht="15.75" customHeight="1" x14ac:dyDescent="0.2">
      <c r="A21" s="2" t="s">
        <v>23</v>
      </c>
      <c r="B21" s="2" t="s">
        <v>24</v>
      </c>
      <c r="C21" s="5">
        <f>B69</f>
        <v>594000</v>
      </c>
    </row>
    <row r="22" spans="1:8" ht="15.75" customHeight="1" x14ac:dyDescent="0.2">
      <c r="A22" s="2" t="s">
        <v>25</v>
      </c>
      <c r="B22" s="2" t="s">
        <v>26</v>
      </c>
      <c r="C22" s="5">
        <v>150000</v>
      </c>
      <c r="F22" s="2" t="s">
        <v>27</v>
      </c>
      <c r="G22" s="2" t="s">
        <v>28</v>
      </c>
      <c r="H22" s="2" t="s">
        <v>29</v>
      </c>
    </row>
    <row r="23" spans="1:8" ht="15.75" customHeight="1" x14ac:dyDescent="0.2">
      <c r="A23" s="2" t="s">
        <v>30</v>
      </c>
      <c r="B23" s="2" t="s">
        <v>31</v>
      </c>
      <c r="C23" s="5">
        <f>800000</f>
        <v>800000</v>
      </c>
      <c r="D23" s="1">
        <f>C14-D17+E1</f>
        <v>5082899.37</v>
      </c>
    </row>
    <row r="24" spans="1:8" ht="15.75" customHeight="1" x14ac:dyDescent="0.2">
      <c r="A24" s="2" t="s">
        <v>32</v>
      </c>
      <c r="B24" s="2" t="s">
        <v>33</v>
      </c>
      <c r="C24" s="3">
        <f t="shared" ref="C24:C25" si="0">E24+50000</f>
        <v>141687.82</v>
      </c>
      <c r="D24" s="1">
        <f>D23-D17</f>
        <v>3175664.37</v>
      </c>
      <c r="E24" s="3">
        <v>91687.82</v>
      </c>
      <c r="F24" s="2">
        <v>32</v>
      </c>
      <c r="G24" s="2">
        <v>43</v>
      </c>
      <c r="H24" s="2">
        <v>323900</v>
      </c>
    </row>
    <row r="25" spans="1:8" ht="15.75" customHeight="1" x14ac:dyDescent="0.2">
      <c r="A25" s="2" t="s">
        <v>34</v>
      </c>
      <c r="B25" s="2" t="s">
        <v>33</v>
      </c>
      <c r="C25" s="3">
        <f t="shared" si="0"/>
        <v>117242</v>
      </c>
      <c r="D25" s="5"/>
      <c r="E25" s="5">
        <v>67242</v>
      </c>
      <c r="F25" s="2">
        <v>29</v>
      </c>
      <c r="G25" s="2">
        <v>27</v>
      </c>
      <c r="H25" s="2">
        <v>252300</v>
      </c>
    </row>
    <row r="26" spans="1:8" ht="15.75" customHeight="1" x14ac:dyDescent="0.2">
      <c r="A26" s="2" t="s">
        <v>35</v>
      </c>
      <c r="B26" s="2" t="s">
        <v>33</v>
      </c>
      <c r="C26" s="3">
        <f t="shared" ref="C26:C27" si="1">E26+30000</f>
        <v>110299.33</v>
      </c>
      <c r="D26" s="5"/>
      <c r="E26" s="5">
        <v>80299.33</v>
      </c>
      <c r="F26" s="2">
        <v>12</v>
      </c>
      <c r="G26" s="2">
        <v>13</v>
      </c>
      <c r="H26">
        <f>176700+93300</f>
        <v>270000</v>
      </c>
    </row>
    <row r="27" spans="1:8" ht="15.75" customHeight="1" x14ac:dyDescent="0.2">
      <c r="A27" s="2" t="s">
        <v>36</v>
      </c>
      <c r="B27" s="2" t="s">
        <v>33</v>
      </c>
      <c r="C27" s="3">
        <f t="shared" si="1"/>
        <v>60000</v>
      </c>
      <c r="D27" s="5"/>
      <c r="E27" s="5">
        <v>30000</v>
      </c>
      <c r="F27" s="2">
        <v>8</v>
      </c>
      <c r="G27" s="2" t="s">
        <v>37</v>
      </c>
      <c r="H27" s="2">
        <v>151800</v>
      </c>
    </row>
    <row r="28" spans="1:8" ht="15.75" customHeight="1" x14ac:dyDescent="0.2">
      <c r="A28" s="2" t="s">
        <v>38</v>
      </c>
      <c r="B28" s="2" t="s">
        <v>33</v>
      </c>
      <c r="C28" s="3">
        <f>E28+30000-28186</f>
        <v>17214</v>
      </c>
      <c r="D28" s="3"/>
      <c r="E28" s="3">
        <v>15400</v>
      </c>
      <c r="F28" s="2">
        <v>11</v>
      </c>
      <c r="G28" s="2">
        <v>9</v>
      </c>
      <c r="H28">
        <f>112300+24500</f>
        <v>136800</v>
      </c>
    </row>
    <row r="29" spans="1:8" ht="15.75" customHeight="1" x14ac:dyDescent="0.2">
      <c r="A29" s="2" t="s">
        <v>39</v>
      </c>
      <c r="B29" s="2" t="s">
        <v>40</v>
      </c>
      <c r="C29" s="3">
        <f t="shared" ref="C29:C33" si="2">E29</f>
        <v>24900</v>
      </c>
      <c r="E29" s="5">
        <v>24900</v>
      </c>
    </row>
    <row r="30" spans="1:8" ht="15.75" customHeight="1" x14ac:dyDescent="0.2">
      <c r="A30" s="2" t="s">
        <v>41</v>
      </c>
      <c r="B30" s="2" t="s">
        <v>42</v>
      </c>
      <c r="C30" s="3">
        <f t="shared" si="2"/>
        <v>2000</v>
      </c>
      <c r="E30" s="5">
        <v>2000</v>
      </c>
    </row>
    <row r="31" spans="1:8" ht="15.75" customHeight="1" x14ac:dyDescent="0.2">
      <c r="A31" s="2" t="s">
        <v>43</v>
      </c>
      <c r="B31" s="2" t="s">
        <v>31</v>
      </c>
      <c r="C31" s="3">
        <f t="shared" si="2"/>
        <v>52000</v>
      </c>
      <c r="E31" s="3">
        <v>52000</v>
      </c>
    </row>
    <row r="32" spans="1:8" ht="15.75" customHeight="1" x14ac:dyDescent="0.2">
      <c r="A32" s="2" t="s">
        <v>44</v>
      </c>
      <c r="B32" s="2" t="s">
        <v>45</v>
      </c>
      <c r="C32" s="3">
        <f t="shared" si="2"/>
        <v>7600</v>
      </c>
      <c r="E32" s="3">
        <v>7600</v>
      </c>
    </row>
    <row r="33" spans="1:8" ht="15.75" customHeight="1" x14ac:dyDescent="0.2">
      <c r="A33" s="2" t="s">
        <v>46</v>
      </c>
      <c r="B33" s="2" t="s">
        <v>47</v>
      </c>
      <c r="C33" s="3">
        <f t="shared" si="2"/>
        <v>0</v>
      </c>
      <c r="E33" s="3">
        <v>0</v>
      </c>
      <c r="F33" s="6"/>
      <c r="G33" s="13"/>
    </row>
    <row r="34" spans="1:8" x14ac:dyDescent="0.25">
      <c r="B34" s="2" t="s">
        <v>14</v>
      </c>
      <c r="C34" s="1">
        <f>SUM(C17:C33)</f>
        <v>3240178.15</v>
      </c>
      <c r="D34" s="14"/>
      <c r="E34" s="30"/>
      <c r="F34" s="31"/>
      <c r="G34" s="15"/>
    </row>
    <row r="35" spans="1:8" x14ac:dyDescent="0.25">
      <c r="B35" s="2" t="s">
        <v>48</v>
      </c>
      <c r="C35" s="1">
        <f>C14-C34</f>
        <v>921956.2200000002</v>
      </c>
      <c r="D35" s="6"/>
      <c r="E35" s="6"/>
      <c r="F35" s="6"/>
      <c r="G35" s="15"/>
    </row>
    <row r="36" spans="1:8" ht="15.75" customHeight="1" x14ac:dyDescent="0.2">
      <c r="C36" s="1"/>
    </row>
    <row r="37" spans="1:8" ht="15.75" customHeight="1" x14ac:dyDescent="0.2">
      <c r="A37" s="16"/>
      <c r="B37" s="17" t="s">
        <v>49</v>
      </c>
      <c r="C37" s="18">
        <f>SUM(C17:C22)</f>
        <v>1907235</v>
      </c>
    </row>
    <row r="38" spans="1:8" ht="12.75" x14ac:dyDescent="0.2">
      <c r="B38" s="17" t="s">
        <v>50</v>
      </c>
      <c r="C38" s="19">
        <f>E1-C37</f>
        <v>920765</v>
      </c>
    </row>
    <row r="39" spans="1:8" ht="12.75" x14ac:dyDescent="0.2">
      <c r="C39" s="13"/>
    </row>
    <row r="40" spans="1:8" ht="12.75" x14ac:dyDescent="0.2">
      <c r="C40" s="13"/>
    </row>
    <row r="41" spans="1:8" ht="12.75" x14ac:dyDescent="0.2">
      <c r="C41" s="13"/>
    </row>
    <row r="42" spans="1:8" ht="12.75" x14ac:dyDescent="0.2">
      <c r="A42" s="20" t="s">
        <v>51</v>
      </c>
      <c r="B42" s="21" t="s">
        <v>52</v>
      </c>
      <c r="C42" s="22" t="s">
        <v>53</v>
      </c>
      <c r="D42" s="21" t="s">
        <v>54</v>
      </c>
      <c r="E42" s="2" t="s">
        <v>55</v>
      </c>
    </row>
    <row r="43" spans="1:8" ht="12.75" x14ac:dyDescent="0.2">
      <c r="A43" s="21" t="s">
        <v>56</v>
      </c>
      <c r="B43" s="23">
        <f>12*9000</f>
        <v>108000</v>
      </c>
      <c r="C43" s="24">
        <f>6400</f>
        <v>6400</v>
      </c>
      <c r="D43" s="25">
        <f>3*3845</f>
        <v>11535</v>
      </c>
    </row>
    <row r="44" spans="1:8" ht="12.75" x14ac:dyDescent="0.2">
      <c r="A44" s="21" t="s">
        <v>57</v>
      </c>
      <c r="B44" s="23">
        <f>12*4000</f>
        <v>48000</v>
      </c>
      <c r="D44" s="23"/>
    </row>
    <row r="45" spans="1:8" ht="12.75" x14ac:dyDescent="0.2">
      <c r="A45" s="21" t="s">
        <v>58</v>
      </c>
      <c r="B45" s="23">
        <f>12*500</f>
        <v>6000</v>
      </c>
      <c r="C45" s="24"/>
      <c r="D45" s="23">
        <f>3*500</f>
        <v>1500</v>
      </c>
    </row>
    <row r="46" spans="1:8" ht="12.75" x14ac:dyDescent="0.2">
      <c r="A46" s="21" t="s">
        <v>59</v>
      </c>
      <c r="B46" s="25">
        <v>10000</v>
      </c>
      <c r="C46" s="24"/>
      <c r="D46" s="25"/>
    </row>
    <row r="47" spans="1:8" ht="12.75" x14ac:dyDescent="0.2">
      <c r="A47" s="21" t="s">
        <v>60</v>
      </c>
      <c r="B47" s="25">
        <v>15000</v>
      </c>
      <c r="C47" s="24">
        <v>1800</v>
      </c>
      <c r="D47" s="25"/>
    </row>
    <row r="48" spans="1:8" ht="12.75" x14ac:dyDescent="0.2">
      <c r="A48" s="21" t="s">
        <v>61</v>
      </c>
      <c r="B48" s="23"/>
      <c r="C48" s="25"/>
      <c r="D48" s="23"/>
      <c r="H48" s="2"/>
    </row>
    <row r="49" spans="1:7" ht="12.75" x14ac:dyDescent="0.2">
      <c r="A49" s="21" t="s">
        <v>62</v>
      </c>
      <c r="B49" s="23">
        <f t="shared" ref="B49:D49" si="3">SUM(B42:B48)</f>
        <v>187000</v>
      </c>
      <c r="C49" s="23">
        <f t="shared" si="3"/>
        <v>8200</v>
      </c>
      <c r="D49" s="23">
        <f t="shared" si="3"/>
        <v>13035</v>
      </c>
      <c r="E49" s="25">
        <v>10000</v>
      </c>
    </row>
    <row r="52" spans="1:7" ht="12.75" x14ac:dyDescent="0.2">
      <c r="A52" s="16" t="s">
        <v>63</v>
      </c>
    </row>
    <row r="53" spans="1:7" ht="12.75" x14ac:dyDescent="0.2">
      <c r="A53" s="21" t="s">
        <v>64</v>
      </c>
      <c r="B53" s="21" t="s">
        <v>65</v>
      </c>
      <c r="C53" s="21" t="s">
        <v>66</v>
      </c>
      <c r="D53" s="21" t="s">
        <v>14</v>
      </c>
      <c r="G53" s="2" t="s">
        <v>67</v>
      </c>
    </row>
    <row r="54" spans="1:7" ht="12.75" x14ac:dyDescent="0.2">
      <c r="A54" s="21" t="s">
        <v>68</v>
      </c>
      <c r="B54" s="25">
        <v>40000</v>
      </c>
      <c r="C54" s="21">
        <v>12</v>
      </c>
      <c r="D54" s="25">
        <f t="shared" ref="D54:D58" si="4">B54*C54</f>
        <v>480000</v>
      </c>
    </row>
    <row r="55" spans="1:7" ht="12.75" x14ac:dyDescent="0.2">
      <c r="A55" s="21" t="s">
        <v>69</v>
      </c>
      <c r="B55" s="25">
        <v>20000</v>
      </c>
      <c r="C55" s="21">
        <v>12</v>
      </c>
      <c r="D55" s="25">
        <f t="shared" si="4"/>
        <v>240000</v>
      </c>
    </row>
    <row r="56" spans="1:7" ht="12.75" x14ac:dyDescent="0.2">
      <c r="A56" s="21" t="s">
        <v>70</v>
      </c>
      <c r="B56" s="25">
        <v>10000</v>
      </c>
      <c r="C56" s="21">
        <v>12</v>
      </c>
      <c r="D56" s="25">
        <f t="shared" si="4"/>
        <v>120000</v>
      </c>
    </row>
    <row r="57" spans="1:7" ht="12.75" x14ac:dyDescent="0.2">
      <c r="A57" s="21" t="s">
        <v>71</v>
      </c>
      <c r="B57" s="25">
        <v>5000</v>
      </c>
      <c r="C57" s="21">
        <v>12</v>
      </c>
      <c r="D57" s="25">
        <f t="shared" si="4"/>
        <v>60000</v>
      </c>
    </row>
    <row r="58" spans="1:7" ht="12.75" x14ac:dyDescent="0.2">
      <c r="A58" s="21" t="s">
        <v>72</v>
      </c>
      <c r="B58" s="25">
        <v>10000</v>
      </c>
      <c r="C58" s="21">
        <v>3</v>
      </c>
      <c r="D58" s="25">
        <f t="shared" si="4"/>
        <v>30000</v>
      </c>
    </row>
    <row r="59" spans="1:7" ht="12.75" x14ac:dyDescent="0.2">
      <c r="D59" s="3">
        <f>SUM(D54:D58)</f>
        <v>930000</v>
      </c>
      <c r="G59" s="2" t="s">
        <v>73</v>
      </c>
    </row>
    <row r="60" spans="1:7" ht="12.75" x14ac:dyDescent="0.2">
      <c r="E60" s="3"/>
    </row>
    <row r="62" spans="1:7" ht="12.75" x14ac:dyDescent="0.2">
      <c r="A62" s="16" t="s">
        <v>74</v>
      </c>
    </row>
    <row r="63" spans="1:7" ht="12.75" x14ac:dyDescent="0.2">
      <c r="A63" s="2" t="s">
        <v>75</v>
      </c>
      <c r="B63" s="3">
        <v>5000</v>
      </c>
    </row>
    <row r="64" spans="1:7" ht="12.75" x14ac:dyDescent="0.2">
      <c r="A64" s="2" t="s">
        <v>62</v>
      </c>
      <c r="B64" s="3">
        <f>SUM(B63)</f>
        <v>5000</v>
      </c>
      <c r="C64" s="2"/>
    </row>
    <row r="65" spans="1:7" ht="12.75" x14ac:dyDescent="0.2">
      <c r="A65" s="2"/>
      <c r="B65" s="2"/>
      <c r="C65" s="2"/>
    </row>
    <row r="66" spans="1:7" ht="12.75" x14ac:dyDescent="0.2">
      <c r="A66" s="2" t="s">
        <v>23</v>
      </c>
      <c r="B66" s="2" t="s">
        <v>76</v>
      </c>
      <c r="C66" s="2" t="s">
        <v>77</v>
      </c>
      <c r="D66" s="2" t="s">
        <v>78</v>
      </c>
    </row>
    <row r="67" spans="1:7" ht="12.75" x14ac:dyDescent="0.2">
      <c r="A67" s="2" t="s">
        <v>79</v>
      </c>
      <c r="B67" s="3">
        <f>260*1800-108000</f>
        <v>360000</v>
      </c>
      <c r="C67" s="3">
        <f>12*9000</f>
        <v>108000</v>
      </c>
      <c r="D67" s="19">
        <f>SUM(B67:C67)</f>
        <v>468000</v>
      </c>
    </row>
    <row r="68" spans="1:7" ht="12.75" x14ac:dyDescent="0.2">
      <c r="A68" s="2" t="s">
        <v>80</v>
      </c>
      <c r="B68" s="1">
        <f>1800/2*260</f>
        <v>234000</v>
      </c>
      <c r="C68" s="1"/>
    </row>
    <row r="69" spans="1:7" ht="12.75" x14ac:dyDescent="0.2">
      <c r="A69" s="2" t="s">
        <v>14</v>
      </c>
      <c r="B69" s="1">
        <f>SUM(B67:B68)</f>
        <v>594000</v>
      </c>
      <c r="G69" s="2" t="s">
        <v>81</v>
      </c>
    </row>
    <row r="72" spans="1:7" ht="12.75" x14ac:dyDescent="0.2">
      <c r="A72" s="16" t="s">
        <v>82</v>
      </c>
      <c r="E72" s="1">
        <f>E74+E79</f>
        <v>685000</v>
      </c>
    </row>
    <row r="73" spans="1:7" ht="12.75" x14ac:dyDescent="0.2">
      <c r="A73" s="21" t="s">
        <v>83</v>
      </c>
      <c r="B73" s="21" t="s">
        <v>84</v>
      </c>
      <c r="C73" s="21" t="s">
        <v>85</v>
      </c>
      <c r="D73" s="21" t="s">
        <v>85</v>
      </c>
      <c r="E73" s="21" t="s">
        <v>14</v>
      </c>
    </row>
    <row r="74" spans="1:7" ht="12.75" x14ac:dyDescent="0.2">
      <c r="A74" s="32" t="s">
        <v>40</v>
      </c>
      <c r="B74" s="33"/>
      <c r="C74" s="20" t="s">
        <v>86</v>
      </c>
      <c r="D74" s="20" t="s">
        <v>87</v>
      </c>
      <c r="E74" s="26">
        <f>SUM(E75:E79)</f>
        <v>385000</v>
      </c>
    </row>
    <row r="75" spans="1:7" ht="12.75" x14ac:dyDescent="0.2">
      <c r="A75" s="21" t="s">
        <v>88</v>
      </c>
      <c r="B75" s="21" t="s">
        <v>89</v>
      </c>
      <c r="C75" s="25">
        <v>20000</v>
      </c>
      <c r="D75" s="25"/>
      <c r="E75" s="25">
        <f t="shared" ref="E75:E78" si="5">C75</f>
        <v>20000</v>
      </c>
    </row>
    <row r="76" spans="1:7" ht="12.75" x14ac:dyDescent="0.2">
      <c r="A76" s="21" t="s">
        <v>90</v>
      </c>
      <c r="B76" s="21" t="s">
        <v>91</v>
      </c>
      <c r="C76" s="25">
        <v>5000</v>
      </c>
      <c r="D76" s="25"/>
      <c r="E76" s="25">
        <f t="shared" si="5"/>
        <v>5000</v>
      </c>
    </row>
    <row r="77" spans="1:7" ht="12.75" x14ac:dyDescent="0.2">
      <c r="A77" s="21" t="s">
        <v>92</v>
      </c>
      <c r="B77" s="27"/>
      <c r="C77" s="25">
        <v>50000</v>
      </c>
      <c r="D77" s="25"/>
      <c r="E77" s="25">
        <f t="shared" si="5"/>
        <v>50000</v>
      </c>
    </row>
    <row r="78" spans="1:7" ht="12.75" x14ac:dyDescent="0.2">
      <c r="A78" s="21" t="s">
        <v>93</v>
      </c>
      <c r="B78" s="27"/>
      <c r="C78" s="25">
        <v>10000</v>
      </c>
      <c r="D78" s="25"/>
      <c r="E78" s="25">
        <f t="shared" si="5"/>
        <v>10000</v>
      </c>
    </row>
    <row r="79" spans="1:7" ht="12.75" x14ac:dyDescent="0.2">
      <c r="A79" s="32" t="s">
        <v>76</v>
      </c>
      <c r="B79" s="33"/>
      <c r="C79" s="20" t="s">
        <v>86</v>
      </c>
      <c r="D79" s="20" t="s">
        <v>87</v>
      </c>
      <c r="E79" s="26">
        <f>SUM(E80:E83)</f>
        <v>300000</v>
      </c>
    </row>
    <row r="80" spans="1:7" ht="12.75" x14ac:dyDescent="0.2">
      <c r="A80" s="21" t="s">
        <v>94</v>
      </c>
      <c r="B80" s="27"/>
      <c r="C80" s="21">
        <v>50000</v>
      </c>
      <c r="D80" s="27"/>
      <c r="E80" s="25">
        <f t="shared" ref="E80:E81" si="6">C80</f>
        <v>50000</v>
      </c>
    </row>
    <row r="81" spans="1:5" ht="12.75" x14ac:dyDescent="0.2">
      <c r="A81" s="21" t="s">
        <v>95</v>
      </c>
      <c r="B81" s="21" t="s">
        <v>96</v>
      </c>
      <c r="C81" s="21">
        <v>250000</v>
      </c>
      <c r="D81" s="27"/>
      <c r="E81" s="25">
        <f t="shared" si="6"/>
        <v>250000</v>
      </c>
    </row>
  </sheetData>
  <mergeCells count="4">
    <mergeCell ref="A1:C1"/>
    <mergeCell ref="E34:F34"/>
    <mergeCell ref="A74:B74"/>
    <mergeCell ref="A79:B79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Dedek Jakub</cp:lastModifiedBy>
  <dcterms:modified xsi:type="dcterms:W3CDTF">2022-12-23T16:45:33Z</dcterms:modified>
</cp:coreProperties>
</file>